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4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60" windowWidth="15480" windowHeight="8130" tabRatio="729"/>
  </bookViews>
  <sheets>
    <sheet name="Пр 7 разд подр" sheetId="15" r:id="rId1"/>
    <sheet name="Пр 6 прогр 2019" sheetId="10" r:id="rId2"/>
    <sheet name="Пр 5 вед 2019" sheetId="14" r:id="rId3"/>
    <sheet name="Пр 4 рп ц в 2019" sheetId="11" r:id="rId4"/>
  </sheets>
  <definedNames>
    <definedName name="_xlnm._FilterDatabase" localSheetId="3" hidden="1">'Пр 4 рп ц в 2019'!$A$11:$CC$12</definedName>
    <definedName name="_xlnm._FilterDatabase" localSheetId="1" hidden="1">'Пр 6 прогр 2019'!$A$9:$H$187</definedName>
    <definedName name="_xlnm.Print_Area" localSheetId="3">'Пр 4 рп ц в 2019'!$A$1:$T$611</definedName>
    <definedName name="_xlnm.Print_Area" localSheetId="2">'Пр 5 вед 2019'!$A$1:$DV$695</definedName>
    <definedName name="_xlnm.Print_Area" localSheetId="1">'Пр 6 прогр 2019'!$A$1:$G$187</definedName>
    <definedName name="_xlnm.Print_Area" localSheetId="0">'Пр 7 разд подр'!$A$1:$T$610</definedName>
  </definedNames>
  <calcPr calcId="124519"/>
</workbook>
</file>

<file path=xl/calcChain.xml><?xml version="1.0" encoding="utf-8"?>
<calcChain xmlns="http://schemas.openxmlformats.org/spreadsheetml/2006/main">
  <c r="R563" i="11"/>
  <c r="R564"/>
  <c r="S564"/>
  <c r="S565"/>
  <c r="R565"/>
  <c r="T268" i="14"/>
  <c r="S268"/>
  <c r="T269"/>
  <c r="S269"/>
  <c r="T604" i="15"/>
  <c r="S603"/>
  <c r="R603"/>
  <c r="R600" s="1"/>
  <c r="N603"/>
  <c r="N597" s="1"/>
  <c r="M603"/>
  <c r="S602"/>
  <c r="R602"/>
  <c r="R601" s="1"/>
  <c r="S599"/>
  <c r="M597"/>
  <c r="L597"/>
  <c r="K597"/>
  <c r="J597"/>
  <c r="I597"/>
  <c r="H597"/>
  <c r="T595"/>
  <c r="S594"/>
  <c r="S593" s="1"/>
  <c r="T593" s="1"/>
  <c r="R594"/>
  <c r="T594" s="1"/>
  <c r="R593"/>
  <c r="T592"/>
  <c r="S591"/>
  <c r="T591" s="1"/>
  <c r="R591"/>
  <c r="R590"/>
  <c r="R589" s="1"/>
  <c r="R588" s="1"/>
  <c r="R587" s="1"/>
  <c r="R586" s="1"/>
  <c r="T585"/>
  <c r="S584"/>
  <c r="T584" s="1"/>
  <c r="R584"/>
  <c r="R583" s="1"/>
  <c r="R582" s="1"/>
  <c r="R581" s="1"/>
  <c r="R580" s="1"/>
  <c r="R579" s="1"/>
  <c r="T576"/>
  <c r="S575"/>
  <c r="T575" s="1"/>
  <c r="R575"/>
  <c r="R571" s="1"/>
  <c r="R572" s="1"/>
  <c r="T574"/>
  <c r="T573"/>
  <c r="S573"/>
  <c r="R573"/>
  <c r="S572"/>
  <c r="S571"/>
  <c r="T570"/>
  <c r="S569"/>
  <c r="T569" s="1"/>
  <c r="R569"/>
  <c r="R568"/>
  <c r="T567"/>
  <c r="S566"/>
  <c r="R566"/>
  <c r="R565" s="1"/>
  <c r="R564" s="1"/>
  <c r="T560"/>
  <c r="S559"/>
  <c r="T559" s="1"/>
  <c r="R559"/>
  <c r="R558" s="1"/>
  <c r="H552"/>
  <c r="T551"/>
  <c r="S550"/>
  <c r="T550" s="1"/>
  <c r="R550"/>
  <c r="R549" s="1"/>
  <c r="T544"/>
  <c r="S543"/>
  <c r="S542" s="1"/>
  <c r="S541" s="1"/>
  <c r="R543"/>
  <c r="T538"/>
  <c r="T537"/>
  <c r="S537"/>
  <c r="R537"/>
  <c r="T536"/>
  <c r="S536"/>
  <c r="S534" s="1"/>
  <c r="R536"/>
  <c r="S535"/>
  <c r="T535" s="1"/>
  <c r="R535"/>
  <c r="R534"/>
  <c r="R533" s="1"/>
  <c r="T531"/>
  <c r="S530"/>
  <c r="T530" s="1"/>
  <c r="R530"/>
  <c r="T529"/>
  <c r="S528"/>
  <c r="T528" s="1"/>
  <c r="R528"/>
  <c r="S527"/>
  <c r="R527"/>
  <c r="R526" s="1"/>
  <c r="R525" s="1"/>
  <c r="R524" s="1"/>
  <c r="T523"/>
  <c r="T522"/>
  <c r="S522"/>
  <c r="R522"/>
  <c r="S521"/>
  <c r="T521" s="1"/>
  <c r="R521"/>
  <c r="R520"/>
  <c r="T519"/>
  <c r="S518"/>
  <c r="R518"/>
  <c r="R517" s="1"/>
  <c r="S517"/>
  <c r="T516"/>
  <c r="T515"/>
  <c r="S515"/>
  <c r="R515"/>
  <c r="T514"/>
  <c r="S513"/>
  <c r="T513" s="1"/>
  <c r="R513"/>
  <c r="S512"/>
  <c r="S508" s="1"/>
  <c r="R512"/>
  <c r="T511"/>
  <c r="T510"/>
  <c r="S510"/>
  <c r="R510"/>
  <c r="S509"/>
  <c r="T509" s="1"/>
  <c r="R509"/>
  <c r="T505"/>
  <c r="T504"/>
  <c r="S504"/>
  <c r="S501" s="1"/>
  <c r="R504"/>
  <c r="R501" s="1"/>
  <c r="R500" s="1"/>
  <c r="S503"/>
  <c r="T503" s="1"/>
  <c r="R503"/>
  <c r="R502"/>
  <c r="T498"/>
  <c r="S497"/>
  <c r="T497" s="1"/>
  <c r="R497"/>
  <c r="R495" s="1"/>
  <c r="R496"/>
  <c r="R494" s="1"/>
  <c r="R493" s="1"/>
  <c r="R492" s="1"/>
  <c r="N493"/>
  <c r="N552" s="1"/>
  <c r="M493"/>
  <c r="M552" s="1"/>
  <c r="L493"/>
  <c r="L552" s="1"/>
  <c r="K493"/>
  <c r="K552" s="1"/>
  <c r="J493"/>
  <c r="J552" s="1"/>
  <c r="I493"/>
  <c r="I552" s="1"/>
  <c r="N492"/>
  <c r="T489"/>
  <c r="S488"/>
  <c r="T488" s="1"/>
  <c r="R488"/>
  <c r="T487"/>
  <c r="S486"/>
  <c r="T486" s="1"/>
  <c r="R486"/>
  <c r="R483" s="1"/>
  <c r="T485"/>
  <c r="M485"/>
  <c r="N485" s="1"/>
  <c r="T484"/>
  <c r="S484"/>
  <c r="R484"/>
  <c r="S483"/>
  <c r="S481" s="1"/>
  <c r="S482"/>
  <c r="N479"/>
  <c r="M479"/>
  <c r="L479"/>
  <c r="K479"/>
  <c r="J479"/>
  <c r="I479"/>
  <c r="H479"/>
  <c r="T478"/>
  <c r="S477"/>
  <c r="T477" s="1"/>
  <c r="R477"/>
  <c r="R476" s="1"/>
  <c r="R475" s="1"/>
  <c r="R474" s="1"/>
  <c r="R473" s="1"/>
  <c r="T472"/>
  <c r="S471"/>
  <c r="T471" s="1"/>
  <c r="R471"/>
  <c r="R470"/>
  <c r="T469"/>
  <c r="S468"/>
  <c r="R468"/>
  <c r="R467" s="1"/>
  <c r="S467"/>
  <c r="T466"/>
  <c r="T465"/>
  <c r="S465"/>
  <c r="R465"/>
  <c r="S464"/>
  <c r="T464" s="1"/>
  <c r="R464"/>
  <c r="T463"/>
  <c r="S462"/>
  <c r="T462" s="1"/>
  <c r="R462"/>
  <c r="L462"/>
  <c r="S461"/>
  <c r="T461" s="1"/>
  <c r="R461"/>
  <c r="L461"/>
  <c r="N458"/>
  <c r="N457" s="1"/>
  <c r="N490" s="1"/>
  <c r="M458"/>
  <c r="H458"/>
  <c r="M457"/>
  <c r="M490" s="1"/>
  <c r="L457"/>
  <c r="L490" s="1"/>
  <c r="K457"/>
  <c r="K490" s="1"/>
  <c r="J457"/>
  <c r="J490" s="1"/>
  <c r="I457"/>
  <c r="I490" s="1"/>
  <c r="H457"/>
  <c r="H490" s="1"/>
  <c r="N456"/>
  <c r="T454"/>
  <c r="S453"/>
  <c r="R453"/>
  <c r="T452"/>
  <c r="S451"/>
  <c r="R451"/>
  <c r="T451" s="1"/>
  <c r="T450"/>
  <c r="S449"/>
  <c r="R449"/>
  <c r="R448" s="1"/>
  <c r="S448"/>
  <c r="S445" s="1"/>
  <c r="N444"/>
  <c r="M444"/>
  <c r="L444"/>
  <c r="K444"/>
  <c r="J444"/>
  <c r="I444"/>
  <c r="H444"/>
  <c r="T443"/>
  <c r="S442"/>
  <c r="S440" s="1"/>
  <c r="R442"/>
  <c r="R441" s="1"/>
  <c r="R439" s="1"/>
  <c r="T437"/>
  <c r="S436"/>
  <c r="T436" s="1"/>
  <c r="R436"/>
  <c r="T435"/>
  <c r="S434"/>
  <c r="T434" s="1"/>
  <c r="R434"/>
  <c r="T433"/>
  <c r="S432"/>
  <c r="T432" s="1"/>
  <c r="R432"/>
  <c r="R431"/>
  <c r="T430"/>
  <c r="S429"/>
  <c r="T429" s="1"/>
  <c r="R429"/>
  <c r="R426" s="1"/>
  <c r="T428"/>
  <c r="S427"/>
  <c r="T427" s="1"/>
  <c r="R427"/>
  <c r="T425"/>
  <c r="S424"/>
  <c r="T424" s="1"/>
  <c r="R424"/>
  <c r="R421" s="1"/>
  <c r="T423"/>
  <c r="S422"/>
  <c r="T422" s="1"/>
  <c r="R422"/>
  <c r="S421"/>
  <c r="T417"/>
  <c r="S416"/>
  <c r="R416"/>
  <c r="T416" s="1"/>
  <c r="T415"/>
  <c r="S414"/>
  <c r="R414"/>
  <c r="T414" s="1"/>
  <c r="T413"/>
  <c r="S413"/>
  <c r="R413"/>
  <c r="S412"/>
  <c r="T412" s="1"/>
  <c r="R412"/>
  <c r="S411"/>
  <c r="T411" s="1"/>
  <c r="R411"/>
  <c r="R410" s="1"/>
  <c r="N409"/>
  <c r="M409"/>
  <c r="L409"/>
  <c r="K409"/>
  <c r="J409"/>
  <c r="I409"/>
  <c r="H409"/>
  <c r="T408"/>
  <c r="S407"/>
  <c r="R407"/>
  <c r="R406" s="1"/>
  <c r="R405" s="1"/>
  <c r="R404" s="1"/>
  <c r="R403" s="1"/>
  <c r="R402" s="1"/>
  <c r="T401"/>
  <c r="S400"/>
  <c r="T400" s="1"/>
  <c r="R400"/>
  <c r="R399" s="1"/>
  <c r="T398"/>
  <c r="S397"/>
  <c r="R397"/>
  <c r="R396" s="1"/>
  <c r="R395" s="1"/>
  <c r="R394" s="1"/>
  <c r="R393" s="1"/>
  <c r="T392"/>
  <c r="S391"/>
  <c r="R391"/>
  <c r="R390" s="1"/>
  <c r="S390"/>
  <c r="S389"/>
  <c r="S387"/>
  <c r="T386"/>
  <c r="S385"/>
  <c r="R385"/>
  <c r="R384" s="1"/>
  <c r="S384"/>
  <c r="T383"/>
  <c r="T382"/>
  <c r="S382"/>
  <c r="R382"/>
  <c r="S381"/>
  <c r="T381" s="1"/>
  <c r="R381"/>
  <c r="S380"/>
  <c r="T376"/>
  <c r="S375"/>
  <c r="T375" s="1"/>
  <c r="R375"/>
  <c r="S374"/>
  <c r="R374"/>
  <c r="R373" s="1"/>
  <c r="R372" s="1"/>
  <c r="R371" s="1"/>
  <c r="T370"/>
  <c r="S369"/>
  <c r="T369" s="1"/>
  <c r="R369"/>
  <c r="S368"/>
  <c r="T368" s="1"/>
  <c r="R368"/>
  <c r="R367"/>
  <c r="R366" s="1"/>
  <c r="T365"/>
  <c r="T364"/>
  <c r="S364"/>
  <c r="R364"/>
  <c r="R363" s="1"/>
  <c r="T363" s="1"/>
  <c r="S363"/>
  <c r="T362"/>
  <c r="T361"/>
  <c r="S361"/>
  <c r="R361"/>
  <c r="S360"/>
  <c r="T360" s="1"/>
  <c r="R360"/>
  <c r="N360"/>
  <c r="M360"/>
  <c r="L360"/>
  <c r="K360"/>
  <c r="J360"/>
  <c r="I360"/>
  <c r="H360"/>
  <c r="T359"/>
  <c r="S358"/>
  <c r="T358" s="1"/>
  <c r="R358"/>
  <c r="R357" s="1"/>
  <c r="T356"/>
  <c r="T355"/>
  <c r="S355"/>
  <c r="R355"/>
  <c r="R354" s="1"/>
  <c r="S354"/>
  <c r="N350"/>
  <c r="N455" s="1"/>
  <c r="M350"/>
  <c r="M455" s="1"/>
  <c r="L350"/>
  <c r="L455" s="1"/>
  <c r="K350"/>
  <c r="K455" s="1"/>
  <c r="J350"/>
  <c r="J455" s="1"/>
  <c r="I350"/>
  <c r="I455" s="1"/>
  <c r="H350"/>
  <c r="H455" s="1"/>
  <c r="T349"/>
  <c r="S348"/>
  <c r="T348" s="1"/>
  <c r="R348"/>
  <c r="R347"/>
  <c r="R346" s="1"/>
  <c r="R345" s="1"/>
  <c r="R344" s="1"/>
  <c r="T343"/>
  <c r="S342"/>
  <c r="T342" s="1"/>
  <c r="R342"/>
  <c r="R341"/>
  <c r="T340"/>
  <c r="S339"/>
  <c r="R339"/>
  <c r="R338" s="1"/>
  <c r="S338"/>
  <c r="T337"/>
  <c r="T336"/>
  <c r="S336"/>
  <c r="R336"/>
  <c r="S335"/>
  <c r="T335" s="1"/>
  <c r="R335"/>
  <c r="T334"/>
  <c r="T333"/>
  <c r="S333"/>
  <c r="R333"/>
  <c r="S332"/>
  <c r="T332" s="1"/>
  <c r="R332"/>
  <c r="R330" s="1"/>
  <c r="R329" s="1"/>
  <c r="R328" s="1"/>
  <c r="N327"/>
  <c r="T325"/>
  <c r="S324"/>
  <c r="T324" s="1"/>
  <c r="R324"/>
  <c r="R323" s="1"/>
  <c r="T321"/>
  <c r="S320"/>
  <c r="T320" s="1"/>
  <c r="R320"/>
  <c r="R319"/>
  <c r="R318" s="1"/>
  <c r="T317"/>
  <c r="T316"/>
  <c r="S315"/>
  <c r="T315" s="1"/>
  <c r="R315"/>
  <c r="T314"/>
  <c r="S313"/>
  <c r="T313" s="1"/>
  <c r="R313"/>
  <c r="T312"/>
  <c r="S311"/>
  <c r="T311" s="1"/>
  <c r="R311"/>
  <c r="R310"/>
  <c r="R309" s="1"/>
  <c r="N306"/>
  <c r="M306"/>
  <c r="L306"/>
  <c r="K306"/>
  <c r="J306"/>
  <c r="I306"/>
  <c r="H306"/>
  <c r="T305"/>
  <c r="S304"/>
  <c r="T304" s="1"/>
  <c r="R304"/>
  <c r="R301" s="1"/>
  <c r="R300" s="1"/>
  <c r="T303"/>
  <c r="T302"/>
  <c r="S302"/>
  <c r="R302"/>
  <c r="T299"/>
  <c r="S298"/>
  <c r="R298"/>
  <c r="R297" s="1"/>
  <c r="T296"/>
  <c r="S295"/>
  <c r="R295"/>
  <c r="R294" s="1"/>
  <c r="S294"/>
  <c r="T290"/>
  <c r="S289"/>
  <c r="R289"/>
  <c r="R288" s="1"/>
  <c r="T288" s="1"/>
  <c r="S288"/>
  <c r="T287"/>
  <c r="T286"/>
  <c r="S286"/>
  <c r="R286"/>
  <c r="S285"/>
  <c r="T285" s="1"/>
  <c r="R285"/>
  <c r="R284"/>
  <c r="T284" s="1"/>
  <c r="S283"/>
  <c r="S282"/>
  <c r="T281"/>
  <c r="S280"/>
  <c r="T280" s="1"/>
  <c r="R280"/>
  <c r="R279"/>
  <c r="T278"/>
  <c r="S277"/>
  <c r="T277" s="1"/>
  <c r="R277"/>
  <c r="R276" s="1"/>
  <c r="T275"/>
  <c r="S274"/>
  <c r="T274" s="1"/>
  <c r="R274"/>
  <c r="R273" s="1"/>
  <c r="S273"/>
  <c r="T268"/>
  <c r="S267"/>
  <c r="T267" s="1"/>
  <c r="R267"/>
  <c r="R266" s="1"/>
  <c r="T265"/>
  <c r="S264"/>
  <c r="T264" s="1"/>
  <c r="R264"/>
  <c r="R263"/>
  <c r="T259"/>
  <c r="S258"/>
  <c r="T258" s="1"/>
  <c r="R258"/>
  <c r="R257"/>
  <c r="T256"/>
  <c r="S255"/>
  <c r="T255" s="1"/>
  <c r="R255"/>
  <c r="R254" s="1"/>
  <c r="R253" s="1"/>
  <c r="R252" s="1"/>
  <c r="R251" s="1"/>
  <c r="T250"/>
  <c r="S249"/>
  <c r="T249" s="1"/>
  <c r="R249"/>
  <c r="R248"/>
  <c r="R247" s="1"/>
  <c r="N244"/>
  <c r="N326" s="1"/>
  <c r="M244"/>
  <c r="M326" s="1"/>
  <c r="L244"/>
  <c r="L326" s="1"/>
  <c r="K244"/>
  <c r="K326" s="1"/>
  <c r="J244"/>
  <c r="J326" s="1"/>
  <c r="I244"/>
  <c r="I326" s="1"/>
  <c r="H244"/>
  <c r="H326" s="1"/>
  <c r="T243"/>
  <c r="S242"/>
  <c r="T242" s="1"/>
  <c r="R242"/>
  <c r="R241" s="1"/>
  <c r="R240" s="1"/>
  <c r="R239" s="1"/>
  <c r="R238" s="1"/>
  <c r="T237"/>
  <c r="T236"/>
  <c r="S236"/>
  <c r="R236"/>
  <c r="R235" s="1"/>
  <c r="S235"/>
  <c r="S233" s="1"/>
  <c r="S234"/>
  <c r="T232"/>
  <c r="S231"/>
  <c r="T231" s="1"/>
  <c r="R231"/>
  <c r="R230" s="1"/>
  <c r="N226"/>
  <c r="M226"/>
  <c r="L226"/>
  <c r="K226"/>
  <c r="J226"/>
  <c r="I226"/>
  <c r="H226"/>
  <c r="N225"/>
  <c r="M224"/>
  <c r="L224"/>
  <c r="I224"/>
  <c r="H224"/>
  <c r="T223"/>
  <c r="S222"/>
  <c r="T222" s="1"/>
  <c r="R222"/>
  <c r="R221"/>
  <c r="R220" s="1"/>
  <c r="N217"/>
  <c r="N224" s="1"/>
  <c r="M217"/>
  <c r="L217"/>
  <c r="K217"/>
  <c r="K224" s="1"/>
  <c r="J217"/>
  <c r="J224" s="1"/>
  <c r="I217"/>
  <c r="H217"/>
  <c r="T216"/>
  <c r="S215"/>
  <c r="R215"/>
  <c r="T215" s="1"/>
  <c r="S214"/>
  <c r="S212" s="1"/>
  <c r="T210"/>
  <c r="T209"/>
  <c r="S209"/>
  <c r="R209"/>
  <c r="T208"/>
  <c r="S208"/>
  <c r="R208"/>
  <c r="T207"/>
  <c r="T206"/>
  <c r="S206"/>
  <c r="R206"/>
  <c r="S205"/>
  <c r="T205" s="1"/>
  <c r="R205"/>
  <c r="T204"/>
  <c r="S203"/>
  <c r="T203" s="1"/>
  <c r="R203"/>
  <c r="T202"/>
  <c r="S201"/>
  <c r="T201" s="1"/>
  <c r="R201"/>
  <c r="R199" s="1"/>
  <c r="R198" s="1"/>
  <c r="R197" s="1"/>
  <c r="R200"/>
  <c r="T195"/>
  <c r="S194"/>
  <c r="T194" s="1"/>
  <c r="R194"/>
  <c r="R193" s="1"/>
  <c r="S193"/>
  <c r="S192"/>
  <c r="S191" s="1"/>
  <c r="T189"/>
  <c r="S188"/>
  <c r="R188"/>
  <c r="R187" s="1"/>
  <c r="S187"/>
  <c r="T186"/>
  <c r="T185"/>
  <c r="S185"/>
  <c r="R185"/>
  <c r="S184"/>
  <c r="T184" s="1"/>
  <c r="R184"/>
  <c r="S183"/>
  <c r="T179"/>
  <c r="S178"/>
  <c r="R178"/>
  <c r="R177" s="1"/>
  <c r="S177"/>
  <c r="S173"/>
  <c r="N172"/>
  <c r="T170"/>
  <c r="S169"/>
  <c r="T169" s="1"/>
  <c r="R169"/>
  <c r="R168" s="1"/>
  <c r="M169"/>
  <c r="N169" s="1"/>
  <c r="T164"/>
  <c r="T163"/>
  <c r="S163"/>
  <c r="R163"/>
  <c r="R162" s="1"/>
  <c r="S162"/>
  <c r="S160" s="1"/>
  <c r="S161"/>
  <c r="T155"/>
  <c r="S154"/>
  <c r="R154"/>
  <c r="T153"/>
  <c r="S152"/>
  <c r="T152" s="1"/>
  <c r="R152"/>
  <c r="T150"/>
  <c r="T149"/>
  <c r="S149"/>
  <c r="R149"/>
  <c r="T148"/>
  <c r="T147"/>
  <c r="S147"/>
  <c r="R147"/>
  <c r="T146"/>
  <c r="S146"/>
  <c r="R146"/>
  <c r="T145"/>
  <c r="T144"/>
  <c r="S144"/>
  <c r="R144"/>
  <c r="S143"/>
  <c r="R143"/>
  <c r="T142"/>
  <c r="S141"/>
  <c r="R141"/>
  <c r="R140"/>
  <c r="T138"/>
  <c r="T137"/>
  <c r="S136"/>
  <c r="T136" s="1"/>
  <c r="R136"/>
  <c r="R135" s="1"/>
  <c r="M135"/>
  <c r="M85" s="1"/>
  <c r="R134"/>
  <c r="T133"/>
  <c r="S132"/>
  <c r="R132"/>
  <c r="T131"/>
  <c r="S130"/>
  <c r="S129" s="1"/>
  <c r="S128" s="1"/>
  <c r="R130"/>
  <c r="T127"/>
  <c r="T126"/>
  <c r="S126"/>
  <c r="R126"/>
  <c r="T125"/>
  <c r="T124"/>
  <c r="S124"/>
  <c r="R124"/>
  <c r="S123"/>
  <c r="R123"/>
  <c r="R122" s="1"/>
  <c r="T121"/>
  <c r="S120"/>
  <c r="T120" s="1"/>
  <c r="R120"/>
  <c r="R119" s="1"/>
  <c r="T118"/>
  <c r="T117"/>
  <c r="S117"/>
  <c r="R117"/>
  <c r="S116"/>
  <c r="T116" s="1"/>
  <c r="R116"/>
  <c r="T115"/>
  <c r="S114"/>
  <c r="T114" s="1"/>
  <c r="R114"/>
  <c r="T113"/>
  <c r="S112"/>
  <c r="T112" s="1"/>
  <c r="R112"/>
  <c r="T111"/>
  <c r="S110"/>
  <c r="T110" s="1"/>
  <c r="R110"/>
  <c r="R109"/>
  <c r="R108"/>
  <c r="T107"/>
  <c r="S106"/>
  <c r="R106"/>
  <c r="R101" s="1"/>
  <c r="T105"/>
  <c r="S104"/>
  <c r="T104" s="1"/>
  <c r="R104"/>
  <c r="T103"/>
  <c r="S102"/>
  <c r="T102" s="1"/>
  <c r="R102"/>
  <c r="N102"/>
  <c r="M102"/>
  <c r="S101"/>
  <c r="T97"/>
  <c r="S96"/>
  <c r="T96" s="1"/>
  <c r="R96"/>
  <c r="R95"/>
  <c r="R94"/>
  <c r="R93" s="1"/>
  <c r="R92" s="1"/>
  <c r="T91"/>
  <c r="T90"/>
  <c r="S90"/>
  <c r="R90"/>
  <c r="S89"/>
  <c r="R89"/>
  <c r="R87" s="1"/>
  <c r="T86"/>
  <c r="S86"/>
  <c r="R86"/>
  <c r="L85"/>
  <c r="K85"/>
  <c r="J85"/>
  <c r="I85"/>
  <c r="H85"/>
  <c r="S83"/>
  <c r="S82" s="1"/>
  <c r="S81" s="1"/>
  <c r="R83"/>
  <c r="M83"/>
  <c r="N83" s="1"/>
  <c r="N78" s="1"/>
  <c r="R82"/>
  <c r="R81" s="1"/>
  <c r="R78"/>
  <c r="L78"/>
  <c r="K78"/>
  <c r="J78"/>
  <c r="I78"/>
  <c r="H78"/>
  <c r="T77"/>
  <c r="S76"/>
  <c r="R76"/>
  <c r="R75" s="1"/>
  <c r="R74" s="1"/>
  <c r="R73" s="1"/>
  <c r="R72" s="1"/>
  <c r="R71" s="1"/>
  <c r="T70"/>
  <c r="S69"/>
  <c r="T69" s="1"/>
  <c r="R69"/>
  <c r="R68" s="1"/>
  <c r="T67"/>
  <c r="S66"/>
  <c r="R66"/>
  <c r="T66" s="1"/>
  <c r="T65"/>
  <c r="S64"/>
  <c r="R64"/>
  <c r="R63" s="1"/>
  <c r="S63"/>
  <c r="N59"/>
  <c r="M59"/>
  <c r="L59"/>
  <c r="K59"/>
  <c r="J59"/>
  <c r="I59"/>
  <c r="H59"/>
  <c r="T58"/>
  <c r="S57"/>
  <c r="T57" s="1"/>
  <c r="R57"/>
  <c r="S56"/>
  <c r="R56"/>
  <c r="T55"/>
  <c r="S54"/>
  <c r="T54" s="1"/>
  <c r="R54"/>
  <c r="R53"/>
  <c r="T52"/>
  <c r="S51"/>
  <c r="R51"/>
  <c r="R50" s="1"/>
  <c r="S50"/>
  <c r="T49"/>
  <c r="T48"/>
  <c r="S48"/>
  <c r="R48"/>
  <c r="S47"/>
  <c r="T47" s="1"/>
  <c r="R47"/>
  <c r="T44"/>
  <c r="S43"/>
  <c r="S42" s="1"/>
  <c r="S31" s="1"/>
  <c r="R43"/>
  <c r="R42" s="1"/>
  <c r="T41"/>
  <c r="T40"/>
  <c r="S40"/>
  <c r="R40"/>
  <c r="T39"/>
  <c r="T38"/>
  <c r="S38"/>
  <c r="R38"/>
  <c r="T37"/>
  <c r="T36"/>
  <c r="S36"/>
  <c r="R36"/>
  <c r="S35"/>
  <c r="T35" s="1"/>
  <c r="R35"/>
  <c r="N31"/>
  <c r="M31"/>
  <c r="L31"/>
  <c r="K31"/>
  <c r="J31"/>
  <c r="I31"/>
  <c r="H31"/>
  <c r="T30"/>
  <c r="S29"/>
  <c r="R29"/>
  <c r="T28"/>
  <c r="S27"/>
  <c r="T27" s="1"/>
  <c r="R27"/>
  <c r="R26"/>
  <c r="T25"/>
  <c r="S24"/>
  <c r="R24"/>
  <c r="R23" s="1"/>
  <c r="S23"/>
  <c r="S22"/>
  <c r="S21"/>
  <c r="N19"/>
  <c r="M19"/>
  <c r="L19"/>
  <c r="K19"/>
  <c r="J19"/>
  <c r="I19"/>
  <c r="H19"/>
  <c r="T18"/>
  <c r="S17"/>
  <c r="T17" s="1"/>
  <c r="R17"/>
  <c r="R14"/>
  <c r="R16" s="1"/>
  <c r="R15" s="1"/>
  <c r="N12"/>
  <c r="M12"/>
  <c r="L12"/>
  <c r="L156" s="1"/>
  <c r="L606" s="1"/>
  <c r="K12"/>
  <c r="K156" s="1"/>
  <c r="K606" s="1"/>
  <c r="J12"/>
  <c r="I12"/>
  <c r="H12"/>
  <c r="H156" s="1"/>
  <c r="H606" s="1"/>
  <c r="N11"/>
  <c r="S507" i="11"/>
  <c r="S508"/>
  <c r="R508"/>
  <c r="S506"/>
  <c r="S499"/>
  <c r="R507"/>
  <c r="T509"/>
  <c r="T510"/>
  <c r="T511"/>
  <c r="S510"/>
  <c r="R510"/>
  <c r="S509"/>
  <c r="R509"/>
  <c r="T517"/>
  <c r="T518"/>
  <c r="T519"/>
  <c r="S518"/>
  <c r="R518"/>
  <c r="S517"/>
  <c r="R517"/>
  <c r="T513"/>
  <c r="T514"/>
  <c r="S513"/>
  <c r="R513"/>
  <c r="S400"/>
  <c r="R400"/>
  <c r="S397"/>
  <c r="R397"/>
  <c r="S315"/>
  <c r="R315"/>
  <c r="T316"/>
  <c r="S304"/>
  <c r="T612" i="14"/>
  <c r="S612"/>
  <c r="U586"/>
  <c r="U589"/>
  <c r="U596"/>
  <c r="U603"/>
  <c r="U609"/>
  <c r="U611"/>
  <c r="U614"/>
  <c r="U616"/>
  <c r="U620"/>
  <c r="U628"/>
  <c r="U636"/>
  <c r="U644"/>
  <c r="U651"/>
  <c r="U654"/>
  <c r="U656"/>
  <c r="U659"/>
  <c r="U663"/>
  <c r="U671"/>
  <c r="U679"/>
  <c r="U682"/>
  <c r="U690"/>
  <c r="U385"/>
  <c r="U387"/>
  <c r="U389"/>
  <c r="U392"/>
  <c r="U395"/>
  <c r="U401"/>
  <c r="U415"/>
  <c r="U423"/>
  <c r="U430"/>
  <c r="U433"/>
  <c r="U440"/>
  <c r="U443"/>
  <c r="U446"/>
  <c r="U449"/>
  <c r="U455"/>
  <c r="U463"/>
  <c r="U474"/>
  <c r="U481"/>
  <c r="U487"/>
  <c r="U490"/>
  <c r="U499"/>
  <c r="U506"/>
  <c r="U509"/>
  <c r="U515"/>
  <c r="U518"/>
  <c r="U524"/>
  <c r="U527"/>
  <c r="U531"/>
  <c r="U533"/>
  <c r="U540"/>
  <c r="U542"/>
  <c r="U544"/>
  <c r="U545"/>
  <c r="U549"/>
  <c r="U557"/>
  <c r="U564"/>
  <c r="U573"/>
  <c r="U575"/>
  <c r="U580"/>
  <c r="U583"/>
  <c r="U376"/>
  <c r="U368"/>
  <c r="U286"/>
  <c r="U288"/>
  <c r="U291"/>
  <c r="U300"/>
  <c r="U307"/>
  <c r="U309"/>
  <c r="U312"/>
  <c r="U314"/>
  <c r="U317"/>
  <c r="U319"/>
  <c r="U321"/>
  <c r="U327"/>
  <c r="U334"/>
  <c r="U337"/>
  <c r="U340"/>
  <c r="U343"/>
  <c r="U349"/>
  <c r="U356"/>
  <c r="U358"/>
  <c r="U360"/>
  <c r="T222"/>
  <c r="S222"/>
  <c r="T225"/>
  <c r="S225"/>
  <c r="U165"/>
  <c r="U168"/>
  <c r="U171"/>
  <c r="U174"/>
  <c r="U180"/>
  <c r="U187"/>
  <c r="U190"/>
  <c r="U193"/>
  <c r="U196"/>
  <c r="U201"/>
  <c r="U207"/>
  <c r="U214"/>
  <c r="U217"/>
  <c r="U223"/>
  <c r="U226"/>
  <c r="U233"/>
  <c r="U235"/>
  <c r="U242"/>
  <c r="U244"/>
  <c r="U246"/>
  <c r="U254"/>
  <c r="U256"/>
  <c r="U263"/>
  <c r="U271"/>
  <c r="U274"/>
  <c r="U278"/>
  <c r="U91"/>
  <c r="U93"/>
  <c r="U101"/>
  <c r="U109"/>
  <c r="U116"/>
  <c r="U124"/>
  <c r="U131"/>
  <c r="U138"/>
  <c r="U141"/>
  <c r="U148"/>
  <c r="U156"/>
  <c r="U39"/>
  <c r="U41"/>
  <c r="U44"/>
  <c r="U51"/>
  <c r="U65"/>
  <c r="U67"/>
  <c r="U69"/>
  <c r="U72"/>
  <c r="U75"/>
  <c r="U76"/>
  <c r="U80"/>
  <c r="U83"/>
  <c r="U86"/>
  <c r="U88"/>
  <c r="U25"/>
  <c r="U28"/>
  <c r="U30"/>
  <c r="U18"/>
  <c r="T689"/>
  <c r="T688"/>
  <c r="T687"/>
  <c r="T681"/>
  <c r="T680"/>
  <c r="T678"/>
  <c r="T677"/>
  <c r="T670"/>
  <c r="T669"/>
  <c r="T662"/>
  <c r="T661"/>
  <c r="T660"/>
  <c r="T658"/>
  <c r="T657"/>
  <c r="T655"/>
  <c r="T653"/>
  <c r="T650"/>
  <c r="T649"/>
  <c r="T643"/>
  <c r="T642"/>
  <c r="T635"/>
  <c r="T634"/>
  <c r="T633"/>
  <c r="T632"/>
  <c r="T631"/>
  <c r="T630"/>
  <c r="T629"/>
  <c r="T627"/>
  <c r="T626"/>
  <c r="T619"/>
  <c r="T618"/>
  <c r="T617"/>
  <c r="T615"/>
  <c r="T613"/>
  <c r="T610"/>
  <c r="T608"/>
  <c r="T602"/>
  <c r="T601"/>
  <c r="T600"/>
  <c r="T599"/>
  <c r="T595"/>
  <c r="T594"/>
  <c r="T593"/>
  <c r="T592"/>
  <c r="T591"/>
  <c r="T590"/>
  <c r="T588"/>
  <c r="T587"/>
  <c r="T585"/>
  <c r="T584"/>
  <c r="T582"/>
  <c r="T581"/>
  <c r="T579"/>
  <c r="T578"/>
  <c r="T574"/>
  <c r="T572"/>
  <c r="T563"/>
  <c r="T562"/>
  <c r="T561"/>
  <c r="T560"/>
  <c r="T559"/>
  <c r="T558"/>
  <c r="T556"/>
  <c r="T555"/>
  <c r="T554"/>
  <c r="T548"/>
  <c r="T547"/>
  <c r="T546"/>
  <c r="T543"/>
  <c r="T541"/>
  <c r="T539"/>
  <c r="T532"/>
  <c r="T530"/>
  <c r="T526"/>
  <c r="T525"/>
  <c r="T523"/>
  <c r="T522"/>
  <c r="T521"/>
  <c r="T517"/>
  <c r="T516"/>
  <c r="T514"/>
  <c r="T513"/>
  <c r="T511"/>
  <c r="T510"/>
  <c r="T508"/>
  <c r="T507"/>
  <c r="T505"/>
  <c r="T504"/>
  <c r="T498"/>
  <c r="T497"/>
  <c r="T495"/>
  <c r="T494"/>
  <c r="T489"/>
  <c r="T488"/>
  <c r="T486"/>
  <c r="T485"/>
  <c r="T480"/>
  <c r="T479"/>
  <c r="T478"/>
  <c r="T473"/>
  <c r="T472"/>
  <c r="T471"/>
  <c r="T470"/>
  <c r="T469"/>
  <c r="T467"/>
  <c r="T466"/>
  <c r="T462"/>
  <c r="T461"/>
  <c r="T454"/>
  <c r="T453"/>
  <c r="T452"/>
  <c r="T451"/>
  <c r="T450"/>
  <c r="T448"/>
  <c r="T447"/>
  <c r="T445"/>
  <c r="T444"/>
  <c r="T442"/>
  <c r="T441"/>
  <c r="T439"/>
  <c r="T438"/>
  <c r="T432"/>
  <c r="T431"/>
  <c r="T429"/>
  <c r="T428"/>
  <c r="T422"/>
  <c r="T421"/>
  <c r="T419"/>
  <c r="T418"/>
  <c r="T414"/>
  <c r="T413"/>
  <c r="T412"/>
  <c r="T409"/>
  <c r="T408"/>
  <c r="T407"/>
  <c r="T400"/>
  <c r="T399"/>
  <c r="T398"/>
  <c r="T397"/>
  <c r="T396"/>
  <c r="T394"/>
  <c r="T393"/>
  <c r="T391"/>
  <c r="T390"/>
  <c r="T388"/>
  <c r="T386"/>
  <c r="T384"/>
  <c r="T375"/>
  <c r="T374"/>
  <c r="T373"/>
  <c r="T372"/>
  <c r="T371"/>
  <c r="T370"/>
  <c r="T369"/>
  <c r="T367"/>
  <c r="T366"/>
  <c r="T359"/>
  <c r="T357"/>
  <c r="T355"/>
  <c r="T348"/>
  <c r="T347"/>
  <c r="T346"/>
  <c r="T345"/>
  <c r="T344"/>
  <c r="T342"/>
  <c r="T341"/>
  <c r="T339"/>
  <c r="T338"/>
  <c r="T336"/>
  <c r="T335"/>
  <c r="T333"/>
  <c r="T332"/>
  <c r="T326"/>
  <c r="T325"/>
  <c r="T320"/>
  <c r="T318"/>
  <c r="T316"/>
  <c r="T313"/>
  <c r="T311"/>
  <c r="T308"/>
  <c r="T306"/>
  <c r="T299"/>
  <c r="T298"/>
  <c r="T297"/>
  <c r="T296"/>
  <c r="T290"/>
  <c r="T289"/>
  <c r="T287"/>
  <c r="T285"/>
  <c r="T277"/>
  <c r="T273"/>
  <c r="T270"/>
  <c r="T262"/>
  <c r="T255"/>
  <c r="T253"/>
  <c r="T245"/>
  <c r="T243"/>
  <c r="T241"/>
  <c r="T234"/>
  <c r="T232"/>
  <c r="T216"/>
  <c r="T213"/>
  <c r="T206"/>
  <c r="T200"/>
  <c r="T195"/>
  <c r="T194"/>
  <c r="T192"/>
  <c r="T191"/>
  <c r="T189"/>
  <c r="T186"/>
  <c r="T179"/>
  <c r="T173"/>
  <c r="T172"/>
  <c r="T170"/>
  <c r="T169"/>
  <c r="T167"/>
  <c r="T166"/>
  <c r="T164"/>
  <c r="T155"/>
  <c r="T147"/>
  <c r="T140"/>
  <c r="T137"/>
  <c r="T130"/>
  <c r="T123"/>
  <c r="T115"/>
  <c r="T108"/>
  <c r="T100"/>
  <c r="T92"/>
  <c r="T90"/>
  <c r="T87"/>
  <c r="T85"/>
  <c r="T82"/>
  <c r="T79"/>
  <c r="T74"/>
  <c r="T73"/>
  <c r="T71"/>
  <c r="T68"/>
  <c r="T66"/>
  <c r="T64"/>
  <c r="T57"/>
  <c r="T56"/>
  <c r="T50"/>
  <c r="T43"/>
  <c r="T40"/>
  <c r="T38"/>
  <c r="T29"/>
  <c r="T27"/>
  <c r="T24"/>
  <c r="T23"/>
  <c r="T17"/>
  <c r="N692"/>
  <c r="M692"/>
  <c r="L692"/>
  <c r="K692"/>
  <c r="J692"/>
  <c r="I692"/>
  <c r="H692"/>
  <c r="S689"/>
  <c r="S685"/>
  <c r="S684"/>
  <c r="S683"/>
  <c r="M689"/>
  <c r="N689"/>
  <c r="N683"/>
  <c r="S688"/>
  <c r="S687"/>
  <c r="L683"/>
  <c r="K683"/>
  <c r="J683"/>
  <c r="I683"/>
  <c r="H683"/>
  <c r="S681"/>
  <c r="S680"/>
  <c r="S678"/>
  <c r="S677"/>
  <c r="S670"/>
  <c r="S669"/>
  <c r="S662"/>
  <c r="S661"/>
  <c r="S660"/>
  <c r="S658"/>
  <c r="S657"/>
  <c r="S655"/>
  <c r="S653"/>
  <c r="S650"/>
  <c r="S649"/>
  <c r="S643"/>
  <c r="S642"/>
  <c r="N639"/>
  <c r="M639"/>
  <c r="L639"/>
  <c r="K639"/>
  <c r="J639"/>
  <c r="I639"/>
  <c r="N637"/>
  <c r="S635"/>
  <c r="S634"/>
  <c r="S633"/>
  <c r="S632"/>
  <c r="S631"/>
  <c r="S630"/>
  <c r="S629"/>
  <c r="S627"/>
  <c r="S626"/>
  <c r="N622"/>
  <c r="M622"/>
  <c r="L622"/>
  <c r="K622"/>
  <c r="J622"/>
  <c r="I622"/>
  <c r="H622"/>
  <c r="N621"/>
  <c r="S619"/>
  <c r="S618"/>
  <c r="S617"/>
  <c r="S615"/>
  <c r="S613"/>
  <c r="S610"/>
  <c r="S608"/>
  <c r="S607"/>
  <c r="S602"/>
  <c r="S601"/>
  <c r="S598"/>
  <c r="N597"/>
  <c r="N567"/>
  <c r="M597"/>
  <c r="M567"/>
  <c r="L597"/>
  <c r="L567"/>
  <c r="K597"/>
  <c r="K567"/>
  <c r="J597"/>
  <c r="J567"/>
  <c r="I597"/>
  <c r="H597"/>
  <c r="H567"/>
  <c r="S595"/>
  <c r="S594"/>
  <c r="S593"/>
  <c r="S592"/>
  <c r="S591"/>
  <c r="S590"/>
  <c r="S588"/>
  <c r="S587"/>
  <c r="S585"/>
  <c r="S584"/>
  <c r="S582"/>
  <c r="S581"/>
  <c r="S579"/>
  <c r="S578"/>
  <c r="S574"/>
  <c r="S572"/>
  <c r="I567"/>
  <c r="S563"/>
  <c r="S562"/>
  <c r="S561"/>
  <c r="S560"/>
  <c r="S559"/>
  <c r="S558"/>
  <c r="S556"/>
  <c r="S555"/>
  <c r="S554"/>
  <c r="N550"/>
  <c r="S548"/>
  <c r="S547"/>
  <c r="S546"/>
  <c r="S543"/>
  <c r="S541"/>
  <c r="S539"/>
  <c r="N534"/>
  <c r="M534"/>
  <c r="L534"/>
  <c r="K534"/>
  <c r="J534"/>
  <c r="I534"/>
  <c r="H534"/>
  <c r="S532"/>
  <c r="S530"/>
  <c r="S526"/>
  <c r="S525"/>
  <c r="S523"/>
  <c r="S522"/>
  <c r="S521"/>
  <c r="S517"/>
  <c r="S516"/>
  <c r="S514"/>
  <c r="S513"/>
  <c r="S512"/>
  <c r="S511"/>
  <c r="S510"/>
  <c r="S508"/>
  <c r="S507"/>
  <c r="S505"/>
  <c r="S504"/>
  <c r="S498"/>
  <c r="S497"/>
  <c r="S496"/>
  <c r="S495"/>
  <c r="S494"/>
  <c r="S489"/>
  <c r="S488"/>
  <c r="S486"/>
  <c r="S485"/>
  <c r="S480"/>
  <c r="S479"/>
  <c r="S477"/>
  <c r="S476"/>
  <c r="N475"/>
  <c r="M475"/>
  <c r="L475"/>
  <c r="K475"/>
  <c r="J475"/>
  <c r="I475"/>
  <c r="H475"/>
  <c r="S473"/>
  <c r="S472"/>
  <c r="S471"/>
  <c r="S470"/>
  <c r="S469"/>
  <c r="S468"/>
  <c r="S467"/>
  <c r="S466"/>
  <c r="S462"/>
  <c r="S461"/>
  <c r="N457"/>
  <c r="M457"/>
  <c r="L457"/>
  <c r="K457"/>
  <c r="J457"/>
  <c r="I457"/>
  <c r="H457"/>
  <c r="N456"/>
  <c r="S454"/>
  <c r="S453"/>
  <c r="S452"/>
  <c r="S451"/>
  <c r="S450"/>
  <c r="S448"/>
  <c r="S447"/>
  <c r="S445"/>
  <c r="S444"/>
  <c r="S442"/>
  <c r="S441"/>
  <c r="S439"/>
  <c r="S438"/>
  <c r="S432"/>
  <c r="S431"/>
  <c r="S429"/>
  <c r="S428"/>
  <c r="S422"/>
  <c r="S421"/>
  <c r="N416"/>
  <c r="S414"/>
  <c r="S413"/>
  <c r="S409"/>
  <c r="S408"/>
  <c r="S407"/>
  <c r="S400"/>
  <c r="S399"/>
  <c r="S398"/>
  <c r="S397"/>
  <c r="S396"/>
  <c r="S394"/>
  <c r="S393"/>
  <c r="S391"/>
  <c r="S390"/>
  <c r="M389"/>
  <c r="N389"/>
  <c r="N379"/>
  <c r="S388"/>
  <c r="S386"/>
  <c r="S384"/>
  <c r="L379"/>
  <c r="K379"/>
  <c r="J379"/>
  <c r="I379"/>
  <c r="H379"/>
  <c r="S375"/>
  <c r="S374"/>
  <c r="S373"/>
  <c r="S372"/>
  <c r="S371"/>
  <c r="S370"/>
  <c r="S369"/>
  <c r="S367"/>
  <c r="S366"/>
  <c r="S365"/>
  <c r="S359"/>
  <c r="S357"/>
  <c r="S355"/>
  <c r="S348"/>
  <c r="S347"/>
  <c r="S346"/>
  <c r="S345"/>
  <c r="S344"/>
  <c r="S342"/>
  <c r="S341"/>
  <c r="S339"/>
  <c r="S338"/>
  <c r="S336"/>
  <c r="L336"/>
  <c r="S335"/>
  <c r="L335"/>
  <c r="S333"/>
  <c r="L333"/>
  <c r="S332"/>
  <c r="H332"/>
  <c r="M332"/>
  <c r="L329"/>
  <c r="K329"/>
  <c r="J329"/>
  <c r="I329"/>
  <c r="N328"/>
  <c r="S326"/>
  <c r="S325"/>
  <c r="S322"/>
  <c r="S320"/>
  <c r="S318"/>
  <c r="S316"/>
  <c r="S313"/>
  <c r="S311"/>
  <c r="S308"/>
  <c r="S306"/>
  <c r="M305"/>
  <c r="N305"/>
  <c r="N301"/>
  <c r="M301"/>
  <c r="L301"/>
  <c r="K301"/>
  <c r="J301"/>
  <c r="I301"/>
  <c r="H301"/>
  <c r="S299"/>
  <c r="S298"/>
  <c r="L294"/>
  <c r="K294"/>
  <c r="J294"/>
  <c r="I294"/>
  <c r="N293"/>
  <c r="S290"/>
  <c r="S289"/>
  <c r="K290"/>
  <c r="M290"/>
  <c r="S287"/>
  <c r="S285"/>
  <c r="L281"/>
  <c r="J281"/>
  <c r="I281"/>
  <c r="N280"/>
  <c r="S277"/>
  <c r="S276"/>
  <c r="S275"/>
  <c r="S273"/>
  <c r="S272"/>
  <c r="S270"/>
  <c r="S262"/>
  <c r="S261"/>
  <c r="S255"/>
  <c r="S253"/>
  <c r="S245"/>
  <c r="S243"/>
  <c r="S241"/>
  <c r="N236"/>
  <c r="M236"/>
  <c r="L236"/>
  <c r="K236"/>
  <c r="J236"/>
  <c r="I236"/>
  <c r="H236"/>
  <c r="S234"/>
  <c r="S232"/>
  <c r="N227"/>
  <c r="M227"/>
  <c r="L227"/>
  <c r="K227"/>
  <c r="J227"/>
  <c r="I227"/>
  <c r="H227"/>
  <c r="S224"/>
  <c r="S221"/>
  <c r="S216"/>
  <c r="S215"/>
  <c r="S213"/>
  <c r="S212"/>
  <c r="S206"/>
  <c r="S205"/>
  <c r="S204"/>
  <c r="S203"/>
  <c r="S202"/>
  <c r="S200"/>
  <c r="S199"/>
  <c r="S195"/>
  <c r="S194"/>
  <c r="S192"/>
  <c r="S191"/>
  <c r="S189"/>
  <c r="S188"/>
  <c r="S186"/>
  <c r="S185"/>
  <c r="K182"/>
  <c r="M182"/>
  <c r="N182"/>
  <c r="N181"/>
  <c r="L181"/>
  <c r="J181"/>
  <c r="I181"/>
  <c r="H181"/>
  <c r="S179"/>
  <c r="S178"/>
  <c r="S177"/>
  <c r="S176"/>
  <c r="S175"/>
  <c r="S173"/>
  <c r="S172"/>
  <c r="S170"/>
  <c r="S169"/>
  <c r="S167"/>
  <c r="S166"/>
  <c r="S164"/>
  <c r="S163"/>
  <c r="N158"/>
  <c r="S155"/>
  <c r="S154"/>
  <c r="S153"/>
  <c r="S152"/>
  <c r="S151"/>
  <c r="S150"/>
  <c r="S149"/>
  <c r="S147"/>
  <c r="S146"/>
  <c r="N142"/>
  <c r="M142"/>
  <c r="L142"/>
  <c r="K142"/>
  <c r="J142"/>
  <c r="I142"/>
  <c r="H142"/>
  <c r="S140"/>
  <c r="S139"/>
  <c r="S137"/>
  <c r="S136"/>
  <c r="S130"/>
  <c r="S129"/>
  <c r="S128"/>
  <c r="S127"/>
  <c r="S126"/>
  <c r="S125"/>
  <c r="S123"/>
  <c r="S122"/>
  <c r="N118"/>
  <c r="M118"/>
  <c r="L118"/>
  <c r="K118"/>
  <c r="J118"/>
  <c r="I118"/>
  <c r="H118"/>
  <c r="N117"/>
  <c r="S115"/>
  <c r="S114"/>
  <c r="N110"/>
  <c r="M110"/>
  <c r="L110"/>
  <c r="K110"/>
  <c r="J110"/>
  <c r="I110"/>
  <c r="H110"/>
  <c r="S108"/>
  <c r="S107"/>
  <c r="S106"/>
  <c r="S105"/>
  <c r="S104"/>
  <c r="S103"/>
  <c r="N102"/>
  <c r="S100"/>
  <c r="S99"/>
  <c r="S92"/>
  <c r="S90"/>
  <c r="S87"/>
  <c r="S85"/>
  <c r="S82"/>
  <c r="S81"/>
  <c r="S79"/>
  <c r="S78"/>
  <c r="S74"/>
  <c r="S73"/>
  <c r="S71"/>
  <c r="S70"/>
  <c r="S68"/>
  <c r="S66"/>
  <c r="S64"/>
  <c r="N59"/>
  <c r="M59"/>
  <c r="L59"/>
  <c r="K59"/>
  <c r="J59"/>
  <c r="I59"/>
  <c r="H59"/>
  <c r="S57"/>
  <c r="S56"/>
  <c r="M56"/>
  <c r="N56"/>
  <c r="N52"/>
  <c r="L52"/>
  <c r="K52"/>
  <c r="J52"/>
  <c r="I52"/>
  <c r="H52"/>
  <c r="S50"/>
  <c r="S49"/>
  <c r="N45"/>
  <c r="M45"/>
  <c r="L45"/>
  <c r="K45"/>
  <c r="J45"/>
  <c r="I45"/>
  <c r="H45"/>
  <c r="S43"/>
  <c r="S42"/>
  <c r="N33"/>
  <c r="S40"/>
  <c r="S38"/>
  <c r="L33"/>
  <c r="K33"/>
  <c r="J33"/>
  <c r="I33"/>
  <c r="H33"/>
  <c r="S29"/>
  <c r="S27"/>
  <c r="S24"/>
  <c r="S23"/>
  <c r="N19"/>
  <c r="M19"/>
  <c r="L19"/>
  <c r="K19"/>
  <c r="J19"/>
  <c r="I19"/>
  <c r="H19"/>
  <c r="S17"/>
  <c r="S14"/>
  <c r="N13"/>
  <c r="M13"/>
  <c r="L13"/>
  <c r="L10"/>
  <c r="K13"/>
  <c r="J13"/>
  <c r="I13"/>
  <c r="N11"/>
  <c r="F112" i="10"/>
  <c r="G182"/>
  <c r="G140"/>
  <c r="G130"/>
  <c r="E92"/>
  <c r="G93"/>
  <c r="F71"/>
  <c r="E71"/>
  <c r="E50"/>
  <c r="F50"/>
  <c r="F37"/>
  <c r="E37"/>
  <c r="G141"/>
  <c r="G139"/>
  <c r="G116"/>
  <c r="F55"/>
  <c r="F54"/>
  <c r="G42"/>
  <c r="T516" i="11"/>
  <c r="S515"/>
  <c r="R515"/>
  <c r="R512"/>
  <c r="T529"/>
  <c r="R528"/>
  <c r="S528"/>
  <c r="S391"/>
  <c r="S390"/>
  <c r="S389"/>
  <c r="S388"/>
  <c r="S298"/>
  <c r="S297"/>
  <c r="T170"/>
  <c r="S169"/>
  <c r="R169"/>
  <c r="R168"/>
  <c r="R167"/>
  <c r="M169"/>
  <c r="N169"/>
  <c r="S120"/>
  <c r="G12" i="10"/>
  <c r="G15"/>
  <c r="G16"/>
  <c r="G17"/>
  <c r="G18"/>
  <c r="G20"/>
  <c r="G21"/>
  <c r="G24"/>
  <c r="G25"/>
  <c r="G27"/>
  <c r="G28"/>
  <c r="G29"/>
  <c r="G33"/>
  <c r="G34"/>
  <c r="G35"/>
  <c r="G36"/>
  <c r="G39"/>
  <c r="G40"/>
  <c r="G41"/>
  <c r="G43"/>
  <c r="G45"/>
  <c r="G47"/>
  <c r="G48"/>
  <c r="G49"/>
  <c r="G51"/>
  <c r="G52"/>
  <c r="G57"/>
  <c r="G58"/>
  <c r="G59"/>
  <c r="G60"/>
  <c r="G61"/>
  <c r="G62"/>
  <c r="G63"/>
  <c r="G64"/>
  <c r="G65"/>
  <c r="G67"/>
  <c r="G68"/>
  <c r="G69"/>
  <c r="G72"/>
  <c r="G73"/>
  <c r="G74"/>
  <c r="G76"/>
  <c r="G77"/>
  <c r="G79"/>
  <c r="G81"/>
  <c r="G85"/>
  <c r="G86"/>
  <c r="G87"/>
  <c r="G94"/>
  <c r="G97"/>
  <c r="G100"/>
  <c r="G101"/>
  <c r="G102"/>
  <c r="G103"/>
  <c r="G106"/>
  <c r="G107"/>
  <c r="G110"/>
  <c r="G113"/>
  <c r="G114"/>
  <c r="G118"/>
  <c r="G119"/>
  <c r="G121"/>
  <c r="G122"/>
  <c r="G124"/>
  <c r="G125"/>
  <c r="G126"/>
  <c r="G127"/>
  <c r="G132"/>
  <c r="G133"/>
  <c r="G135"/>
  <c r="G136"/>
  <c r="G142"/>
  <c r="G143"/>
  <c r="G144"/>
  <c r="G145"/>
  <c r="G146"/>
  <c r="G147"/>
  <c r="G148"/>
  <c r="G149"/>
  <c r="G150"/>
  <c r="G152"/>
  <c r="G153"/>
  <c r="G154"/>
  <c r="G155"/>
  <c r="G159"/>
  <c r="G160"/>
  <c r="G161"/>
  <c r="G162"/>
  <c r="G163"/>
  <c r="G164"/>
  <c r="G165"/>
  <c r="G166"/>
  <c r="G167"/>
  <c r="G168"/>
  <c r="G170"/>
  <c r="G172"/>
  <c r="G173"/>
  <c r="G174"/>
  <c r="G175"/>
  <c r="G176"/>
  <c r="G178"/>
  <c r="G179"/>
  <c r="G180"/>
  <c r="G181"/>
  <c r="S569" i="11"/>
  <c r="T498"/>
  <c r="T505"/>
  <c r="T523"/>
  <c r="T531"/>
  <c r="T538"/>
  <c r="T544"/>
  <c r="T551"/>
  <c r="T560"/>
  <c r="T567"/>
  <c r="T570"/>
  <c r="T574"/>
  <c r="T576"/>
  <c r="T585"/>
  <c r="T595"/>
  <c r="T604"/>
  <c r="T398"/>
  <c r="T401"/>
  <c r="T408"/>
  <c r="T415"/>
  <c r="T417"/>
  <c r="T423"/>
  <c r="T425"/>
  <c r="T428"/>
  <c r="T430"/>
  <c r="T433"/>
  <c r="T435"/>
  <c r="T437"/>
  <c r="T443"/>
  <c r="T450"/>
  <c r="T452"/>
  <c r="T463"/>
  <c r="T466"/>
  <c r="T469"/>
  <c r="T472"/>
  <c r="T478"/>
  <c r="T485"/>
  <c r="T487"/>
  <c r="T337"/>
  <c r="T340"/>
  <c r="T343"/>
  <c r="T349"/>
  <c r="T359"/>
  <c r="T362"/>
  <c r="T365"/>
  <c r="T370"/>
  <c r="T376"/>
  <c r="T383"/>
  <c r="T195"/>
  <c r="T202"/>
  <c r="T204"/>
  <c r="T207"/>
  <c r="T210"/>
  <c r="T216"/>
  <c r="T232"/>
  <c r="T237"/>
  <c r="T243"/>
  <c r="T250"/>
  <c r="T256"/>
  <c r="T259"/>
  <c r="T265"/>
  <c r="T268"/>
  <c r="T275"/>
  <c r="T278"/>
  <c r="T281"/>
  <c r="T287"/>
  <c r="T290"/>
  <c r="T296"/>
  <c r="T299"/>
  <c r="T303"/>
  <c r="T305"/>
  <c r="T312"/>
  <c r="T314"/>
  <c r="T317"/>
  <c r="T321"/>
  <c r="T325"/>
  <c r="T137"/>
  <c r="T138"/>
  <c r="T142"/>
  <c r="T148"/>
  <c r="T150"/>
  <c r="T153"/>
  <c r="T155"/>
  <c r="T164"/>
  <c r="T179"/>
  <c r="T186"/>
  <c r="T189"/>
  <c r="T121"/>
  <c r="T125"/>
  <c r="T127"/>
  <c r="T131"/>
  <c r="T133"/>
  <c r="T49"/>
  <c r="T52"/>
  <c r="T55"/>
  <c r="T58"/>
  <c r="T70"/>
  <c r="T77"/>
  <c r="T91"/>
  <c r="T97"/>
  <c r="T103"/>
  <c r="T105"/>
  <c r="T107"/>
  <c r="T111"/>
  <c r="T113"/>
  <c r="T115"/>
  <c r="T118"/>
  <c r="T18"/>
  <c r="T25"/>
  <c r="T28"/>
  <c r="T30"/>
  <c r="T37"/>
  <c r="T44"/>
  <c r="F109" i="10"/>
  <c r="F108"/>
  <c r="F105"/>
  <c r="F99"/>
  <c r="F96"/>
  <c r="F92"/>
  <c r="G92"/>
  <c r="F89"/>
  <c r="F88"/>
  <c r="F83"/>
  <c r="F82"/>
  <c r="F80"/>
  <c r="F44"/>
  <c r="F31"/>
  <c r="F26"/>
  <c r="F23"/>
  <c r="F19"/>
  <c r="F14"/>
  <c r="F11"/>
  <c r="G158"/>
  <c r="E156"/>
  <c r="G156"/>
  <c r="E151"/>
  <c r="E112"/>
  <c r="E111"/>
  <c r="G128"/>
  <c r="E109"/>
  <c r="E108"/>
  <c r="E105"/>
  <c r="E104"/>
  <c r="E99"/>
  <c r="E98"/>
  <c r="E96"/>
  <c r="E89"/>
  <c r="E88"/>
  <c r="E83"/>
  <c r="E82"/>
  <c r="E80"/>
  <c r="E70"/>
  <c r="G66"/>
  <c r="G46"/>
  <c r="G38"/>
  <c r="E31"/>
  <c r="E26"/>
  <c r="G26"/>
  <c r="E23"/>
  <c r="E19"/>
  <c r="E14"/>
  <c r="G14"/>
  <c r="E11"/>
  <c r="S603" i="11"/>
  <c r="R603"/>
  <c r="R599"/>
  <c r="R598"/>
  <c r="R605"/>
  <c r="M603"/>
  <c r="L597"/>
  <c r="K597"/>
  <c r="J597"/>
  <c r="I597"/>
  <c r="H597"/>
  <c r="S594"/>
  <c r="R594"/>
  <c r="R593"/>
  <c r="T592"/>
  <c r="S591"/>
  <c r="S590"/>
  <c r="S584"/>
  <c r="R584"/>
  <c r="R583"/>
  <c r="S575"/>
  <c r="R575"/>
  <c r="S573"/>
  <c r="S572"/>
  <c r="R573"/>
  <c r="R569"/>
  <c r="R568"/>
  <c r="S566"/>
  <c r="R566"/>
  <c r="S559"/>
  <c r="R559"/>
  <c r="R558"/>
  <c r="H552"/>
  <c r="S550"/>
  <c r="R550"/>
  <c r="R549"/>
  <c r="S543"/>
  <c r="R543"/>
  <c r="R542"/>
  <c r="R541"/>
  <c r="R540"/>
  <c r="R539"/>
  <c r="S537"/>
  <c r="S536"/>
  <c r="R537"/>
  <c r="R536"/>
  <c r="S530"/>
  <c r="S527"/>
  <c r="R530"/>
  <c r="S522"/>
  <c r="S521"/>
  <c r="S520"/>
  <c r="R522"/>
  <c r="S504"/>
  <c r="S501"/>
  <c r="R504"/>
  <c r="R503"/>
  <c r="S497"/>
  <c r="R497"/>
  <c r="R495"/>
  <c r="N493"/>
  <c r="N552"/>
  <c r="M493"/>
  <c r="M552"/>
  <c r="L493"/>
  <c r="L552"/>
  <c r="K493"/>
  <c r="K552"/>
  <c r="J493"/>
  <c r="J552"/>
  <c r="I493"/>
  <c r="I552"/>
  <c r="N492"/>
  <c r="T489"/>
  <c r="S488"/>
  <c r="S486"/>
  <c r="R486"/>
  <c r="M485"/>
  <c r="N485"/>
  <c r="S484"/>
  <c r="R484"/>
  <c r="N479"/>
  <c r="M479"/>
  <c r="L479"/>
  <c r="K479"/>
  <c r="J479"/>
  <c r="I479"/>
  <c r="H479"/>
  <c r="S477"/>
  <c r="S476"/>
  <c r="T476"/>
  <c r="R477"/>
  <c r="R476"/>
  <c r="R475"/>
  <c r="R474"/>
  <c r="R473"/>
  <c r="S471"/>
  <c r="R471"/>
  <c r="R470"/>
  <c r="S468"/>
  <c r="S467"/>
  <c r="R468"/>
  <c r="R467"/>
  <c r="T467"/>
  <c r="S465"/>
  <c r="S464"/>
  <c r="R465"/>
  <c r="S462"/>
  <c r="S461"/>
  <c r="R462"/>
  <c r="L462"/>
  <c r="L461"/>
  <c r="H458"/>
  <c r="M458"/>
  <c r="L457"/>
  <c r="K457"/>
  <c r="K490"/>
  <c r="J457"/>
  <c r="I457"/>
  <c r="I490"/>
  <c r="N456"/>
  <c r="S453"/>
  <c r="S451"/>
  <c r="T451"/>
  <c r="R451"/>
  <c r="S449"/>
  <c r="R449"/>
  <c r="N444"/>
  <c r="M444"/>
  <c r="L444"/>
  <c r="K444"/>
  <c r="J444"/>
  <c r="I444"/>
  <c r="H444"/>
  <c r="S442"/>
  <c r="S440"/>
  <c r="S441"/>
  <c r="S438"/>
  <c r="R442"/>
  <c r="R441"/>
  <c r="S436"/>
  <c r="R436"/>
  <c r="S434"/>
  <c r="R434"/>
  <c r="S432"/>
  <c r="R432"/>
  <c r="S429"/>
  <c r="R429"/>
  <c r="S427"/>
  <c r="R427"/>
  <c r="S424"/>
  <c r="R424"/>
  <c r="S422"/>
  <c r="R422"/>
  <c r="S416"/>
  <c r="R416"/>
  <c r="S414"/>
  <c r="T414"/>
  <c r="R414"/>
  <c r="S413"/>
  <c r="S411"/>
  <c r="S410"/>
  <c r="R413"/>
  <c r="R412"/>
  <c r="N409"/>
  <c r="M409"/>
  <c r="L409"/>
  <c r="K409"/>
  <c r="J409"/>
  <c r="I409"/>
  <c r="H409"/>
  <c r="S407"/>
  <c r="S406"/>
  <c r="R407"/>
  <c r="R406"/>
  <c r="R405"/>
  <c r="R404"/>
  <c r="R403"/>
  <c r="R402"/>
  <c r="S399"/>
  <c r="R399"/>
  <c r="S396"/>
  <c r="T386"/>
  <c r="S385"/>
  <c r="S384"/>
  <c r="S382"/>
  <c r="S381"/>
  <c r="R382"/>
  <c r="S375"/>
  <c r="R375"/>
  <c r="S369"/>
  <c r="S368"/>
  <c r="S367"/>
  <c r="R369"/>
  <c r="S364"/>
  <c r="S363"/>
  <c r="R364"/>
  <c r="S361"/>
  <c r="S360"/>
  <c r="R361"/>
  <c r="N360"/>
  <c r="M360"/>
  <c r="L360"/>
  <c r="K360"/>
  <c r="J360"/>
  <c r="I360"/>
  <c r="H360"/>
  <c r="S358"/>
  <c r="S357"/>
  <c r="R358"/>
  <c r="R357"/>
  <c r="S355"/>
  <c r="S354"/>
  <c r="N350"/>
  <c r="M350"/>
  <c r="M455"/>
  <c r="L350"/>
  <c r="K350"/>
  <c r="J350"/>
  <c r="I350"/>
  <c r="H350"/>
  <c r="S348"/>
  <c r="S347"/>
  <c r="S346"/>
  <c r="R348"/>
  <c r="R347"/>
  <c r="S342"/>
  <c r="R342"/>
  <c r="S339"/>
  <c r="S338"/>
  <c r="R339"/>
  <c r="S336"/>
  <c r="S335"/>
  <c r="R336"/>
  <c r="T334"/>
  <c r="S333"/>
  <c r="N327"/>
  <c r="S324"/>
  <c r="S323"/>
  <c r="R324"/>
  <c r="S320"/>
  <c r="R320"/>
  <c r="R319"/>
  <c r="R318"/>
  <c r="T315"/>
  <c r="S313"/>
  <c r="R313"/>
  <c r="S311"/>
  <c r="S310"/>
  <c r="R311"/>
  <c r="N306"/>
  <c r="M306"/>
  <c r="L306"/>
  <c r="K306"/>
  <c r="J306"/>
  <c r="I306"/>
  <c r="H306"/>
  <c r="R304"/>
  <c r="T304"/>
  <c r="S302"/>
  <c r="S301"/>
  <c r="R302"/>
  <c r="R301"/>
  <c r="R300"/>
  <c r="R298"/>
  <c r="S295"/>
  <c r="S294"/>
  <c r="R295"/>
  <c r="R289"/>
  <c r="S289"/>
  <c r="R286"/>
  <c r="S286"/>
  <c r="R284"/>
  <c r="T284"/>
  <c r="S283"/>
  <c r="S282"/>
  <c r="S280"/>
  <c r="S279"/>
  <c r="R280"/>
  <c r="R279"/>
  <c r="S277"/>
  <c r="S276"/>
  <c r="R277"/>
  <c r="S274"/>
  <c r="R274"/>
  <c r="R273"/>
  <c r="R267"/>
  <c r="R266"/>
  <c r="S267"/>
  <c r="S266"/>
  <c r="S264"/>
  <c r="S263"/>
  <c r="R264"/>
  <c r="R263"/>
  <c r="S258"/>
  <c r="R258"/>
  <c r="R257"/>
  <c r="S255"/>
  <c r="R255"/>
  <c r="R254"/>
  <c r="S249"/>
  <c r="S248"/>
  <c r="R249"/>
  <c r="N244"/>
  <c r="M244"/>
  <c r="L244"/>
  <c r="K244"/>
  <c r="J244"/>
  <c r="I244"/>
  <c r="H244"/>
  <c r="S242"/>
  <c r="R242"/>
  <c r="R241"/>
  <c r="S236"/>
  <c r="R236"/>
  <c r="R235"/>
  <c r="R234"/>
  <c r="S231"/>
  <c r="R231"/>
  <c r="R230"/>
  <c r="R228"/>
  <c r="R227"/>
  <c r="N226"/>
  <c r="M226"/>
  <c r="L226"/>
  <c r="K226"/>
  <c r="J226"/>
  <c r="I226"/>
  <c r="H226"/>
  <c r="N225"/>
  <c r="S222"/>
  <c r="S221"/>
  <c r="S220"/>
  <c r="N217"/>
  <c r="N224"/>
  <c r="M217"/>
  <c r="M224"/>
  <c r="L217"/>
  <c r="L224"/>
  <c r="K217"/>
  <c r="K224"/>
  <c r="J217"/>
  <c r="J224"/>
  <c r="I217"/>
  <c r="I224"/>
  <c r="H217"/>
  <c r="H224"/>
  <c r="S215"/>
  <c r="S214"/>
  <c r="R215"/>
  <c r="S209"/>
  <c r="S208"/>
  <c r="R209"/>
  <c r="S206"/>
  <c r="S205"/>
  <c r="R206"/>
  <c r="R205"/>
  <c r="S203"/>
  <c r="R203"/>
  <c r="S201"/>
  <c r="S200"/>
  <c r="R201"/>
  <c r="R199"/>
  <c r="R198"/>
  <c r="S194"/>
  <c r="R194"/>
  <c r="R193"/>
  <c r="R192"/>
  <c r="R191"/>
  <c r="R190"/>
  <c r="S188"/>
  <c r="S187"/>
  <c r="R188"/>
  <c r="S185"/>
  <c r="S184"/>
  <c r="R185"/>
  <c r="S178"/>
  <c r="S177"/>
  <c r="R178"/>
  <c r="N172"/>
  <c r="S163"/>
  <c r="S162"/>
  <c r="T162"/>
  <c r="R163"/>
  <c r="R162"/>
  <c r="R161"/>
  <c r="S154"/>
  <c r="R154"/>
  <c r="S152"/>
  <c r="S151"/>
  <c r="R152"/>
  <c r="S149"/>
  <c r="R149"/>
  <c r="S147"/>
  <c r="R147"/>
  <c r="T145"/>
  <c r="S144"/>
  <c r="S143"/>
  <c r="S141"/>
  <c r="R141"/>
  <c r="R140"/>
  <c r="S136"/>
  <c r="S135"/>
  <c r="R136"/>
  <c r="R135"/>
  <c r="M135"/>
  <c r="S132"/>
  <c r="R132"/>
  <c r="S130"/>
  <c r="R130"/>
  <c r="S126"/>
  <c r="R126"/>
  <c r="S124"/>
  <c r="S123"/>
  <c r="R124"/>
  <c r="R120"/>
  <c r="R119"/>
  <c r="S119"/>
  <c r="S117"/>
  <c r="R117"/>
  <c r="R116"/>
  <c r="S114"/>
  <c r="R114"/>
  <c r="S112"/>
  <c r="R112"/>
  <c r="S110"/>
  <c r="R110"/>
  <c r="S106"/>
  <c r="R106"/>
  <c r="S104"/>
  <c r="R104"/>
  <c r="S102"/>
  <c r="R102"/>
  <c r="M102"/>
  <c r="N102"/>
  <c r="S96"/>
  <c r="S95"/>
  <c r="S94"/>
  <c r="R96"/>
  <c r="R95"/>
  <c r="R94"/>
  <c r="R93"/>
  <c r="R92"/>
  <c r="S90"/>
  <c r="R90"/>
  <c r="R86"/>
  <c r="L85"/>
  <c r="K85"/>
  <c r="J85"/>
  <c r="I85"/>
  <c r="H85"/>
  <c r="S83"/>
  <c r="S82"/>
  <c r="R83"/>
  <c r="R78"/>
  <c r="M83"/>
  <c r="N83"/>
  <c r="N78"/>
  <c r="L78"/>
  <c r="K78"/>
  <c r="J78"/>
  <c r="I78"/>
  <c r="H78"/>
  <c r="S76"/>
  <c r="S75"/>
  <c r="S74"/>
  <c r="S73"/>
  <c r="S72"/>
  <c r="R76"/>
  <c r="R75"/>
  <c r="S69"/>
  <c r="R69"/>
  <c r="R68"/>
  <c r="T67"/>
  <c r="S66"/>
  <c r="T65"/>
  <c r="S64"/>
  <c r="R64"/>
  <c r="N59"/>
  <c r="M59"/>
  <c r="L59"/>
  <c r="K59"/>
  <c r="J59"/>
  <c r="I59"/>
  <c r="H59"/>
  <c r="S57"/>
  <c r="R57"/>
  <c r="R56"/>
  <c r="S54"/>
  <c r="R54"/>
  <c r="R53"/>
  <c r="S51"/>
  <c r="S50"/>
  <c r="R51"/>
  <c r="R50"/>
  <c r="S48"/>
  <c r="R48"/>
  <c r="R47"/>
  <c r="S43"/>
  <c r="S42"/>
  <c r="R43"/>
  <c r="R42"/>
  <c r="T41"/>
  <c r="S40"/>
  <c r="R38"/>
  <c r="S38"/>
  <c r="S36"/>
  <c r="R36"/>
  <c r="N31"/>
  <c r="M31"/>
  <c r="L31"/>
  <c r="K31"/>
  <c r="J31"/>
  <c r="I31"/>
  <c r="H31"/>
  <c r="S29"/>
  <c r="R29"/>
  <c r="S27"/>
  <c r="S26"/>
  <c r="R27"/>
  <c r="R26"/>
  <c r="S24"/>
  <c r="S23"/>
  <c r="S22"/>
  <c r="R24"/>
  <c r="N19"/>
  <c r="M19"/>
  <c r="L19"/>
  <c r="K19"/>
  <c r="J19"/>
  <c r="I19"/>
  <c r="H19"/>
  <c r="S17"/>
  <c r="R17"/>
  <c r="R14"/>
  <c r="N12"/>
  <c r="M12"/>
  <c r="L12"/>
  <c r="K12"/>
  <c r="J12"/>
  <c r="I12"/>
  <c r="H12"/>
  <c r="N11"/>
  <c r="R200"/>
  <c r="R600"/>
  <c r="R602"/>
  <c r="R601"/>
  <c r="S101"/>
  <c r="S100"/>
  <c r="S600"/>
  <c r="T573"/>
  <c r="S558"/>
  <c r="S557"/>
  <c r="S496"/>
  <c r="S494"/>
  <c r="S493"/>
  <c r="S492"/>
  <c r="S426"/>
  <c r="S374"/>
  <c r="S373"/>
  <c r="T280"/>
  <c r="S199"/>
  <c r="S198"/>
  <c r="S197"/>
  <c r="S568"/>
  <c r="F10" i="10"/>
  <c r="G53"/>
  <c r="G99"/>
  <c r="E55"/>
  <c r="E54"/>
  <c r="F95"/>
  <c r="G84"/>
  <c r="E44"/>
  <c r="F98"/>
  <c r="G32"/>
  <c r="T468" i="11"/>
  <c r="S439"/>
  <c r="T436"/>
  <c r="R381"/>
  <c r="T381"/>
  <c r="R288"/>
  <c r="R285"/>
  <c r="T206"/>
  <c r="R166"/>
  <c r="R165"/>
  <c r="S109"/>
  <c r="R229"/>
  <c r="S212"/>
  <c r="S211"/>
  <c r="R66"/>
  <c r="T66"/>
  <c r="R283"/>
  <c r="T283"/>
  <c r="I455"/>
  <c r="T416"/>
  <c r="S421"/>
  <c r="T484"/>
  <c r="M78"/>
  <c r="T255"/>
  <c r="K455"/>
  <c r="T449"/>
  <c r="T566"/>
  <c r="R144"/>
  <c r="R143"/>
  <c r="R134"/>
  <c r="R502"/>
  <c r="S219"/>
  <c r="S218"/>
  <c r="S217"/>
  <c r="R240"/>
  <c r="R239"/>
  <c r="R238"/>
  <c r="R226"/>
  <c r="S366"/>
  <c r="R547"/>
  <c r="R546"/>
  <c r="R545"/>
  <c r="R548"/>
  <c r="T120"/>
  <c r="S257"/>
  <c r="R310"/>
  <c r="R309"/>
  <c r="T397"/>
  <c r="R411"/>
  <c r="R410"/>
  <c r="T413"/>
  <c r="T522"/>
  <c r="T274"/>
  <c r="R571"/>
  <c r="R572"/>
  <c r="S129"/>
  <c r="J326"/>
  <c r="S273"/>
  <c r="R333"/>
  <c r="S341"/>
  <c r="R385"/>
  <c r="R384"/>
  <c r="R582"/>
  <c r="T50"/>
  <c r="R46"/>
  <c r="R45"/>
  <c r="S183"/>
  <c r="S20"/>
  <c r="S19"/>
  <c r="T51"/>
  <c r="S116"/>
  <c r="T116"/>
  <c r="R151"/>
  <c r="S193"/>
  <c r="T193"/>
  <c r="R360"/>
  <c r="T360"/>
  <c r="S395"/>
  <c r="H457"/>
  <c r="H490"/>
  <c r="S470"/>
  <c r="R501"/>
  <c r="R500"/>
  <c r="R521"/>
  <c r="R520"/>
  <c r="T39"/>
  <c r="R40"/>
  <c r="T40"/>
  <c r="R146"/>
  <c r="S235"/>
  <c r="S234"/>
  <c r="S254"/>
  <c r="T559"/>
  <c r="S431"/>
  <c r="T442"/>
  <c r="T407"/>
  <c r="R440"/>
  <c r="R591"/>
  <c r="R590"/>
  <c r="T273"/>
  <c r="S128"/>
  <c r="T385"/>
  <c r="R332"/>
  <c r="T470"/>
  <c r="S182"/>
  <c r="S181"/>
  <c r="S534"/>
  <c r="S533"/>
  <c r="S535"/>
  <c r="S394"/>
  <c r="S393"/>
  <c r="R581"/>
  <c r="R580"/>
  <c r="E13" i="10"/>
  <c r="G105"/>
  <c r="G109"/>
  <c r="F104"/>
  <c r="G131"/>
  <c r="G129"/>
  <c r="G117"/>
  <c r="G115"/>
  <c r="G80"/>
  <c r="G56"/>
  <c r="G55"/>
  <c r="G11"/>
  <c r="F22"/>
  <c r="F9"/>
  <c r="E10"/>
  <c r="G10"/>
  <c r="E95"/>
  <c r="G95"/>
  <c r="E22"/>
  <c r="G19"/>
  <c r="G37"/>
  <c r="G44"/>
  <c r="F30"/>
  <c r="E30"/>
  <c r="G30"/>
  <c r="F13"/>
  <c r="G13"/>
  <c r="G83"/>
  <c r="F70"/>
  <c r="G70"/>
  <c r="G151"/>
  <c r="G22"/>
  <c r="G98"/>
  <c r="G108"/>
  <c r="G96"/>
  <c r="G31"/>
  <c r="G104"/>
  <c r="G50"/>
  <c r="G23"/>
  <c r="G71"/>
  <c r="E9"/>
  <c r="E183"/>
  <c r="G82"/>
  <c r="G54"/>
  <c r="G112"/>
  <c r="F111"/>
  <c r="G111"/>
  <c r="F183"/>
  <c r="G183"/>
  <c r="G9"/>
  <c r="S380" i="11"/>
  <c r="S379"/>
  <c r="S378"/>
  <c r="S21"/>
  <c r="S213"/>
  <c r="T263"/>
  <c r="T441"/>
  <c r="R438"/>
  <c r="T438"/>
  <c r="R439"/>
  <c r="T439"/>
  <c r="T267"/>
  <c r="S556"/>
  <c r="S555"/>
  <c r="T264"/>
  <c r="T361"/>
  <c r="R488"/>
  <c r="T488"/>
  <c r="S503"/>
  <c r="S502"/>
  <c r="T502"/>
  <c r="T537"/>
  <c r="G88" i="10"/>
  <c r="T322" i="14"/>
  <c r="T323"/>
  <c r="T55"/>
  <c r="T54"/>
  <c r="T53"/>
  <c r="T52"/>
  <c r="T365"/>
  <c r="T364"/>
  <c r="T363"/>
  <c r="T362"/>
  <c r="T361"/>
  <c r="T295"/>
  <c r="T294"/>
  <c r="T406"/>
  <c r="T405"/>
  <c r="T464"/>
  <c r="T465"/>
  <c r="T484"/>
  <c r="T493"/>
  <c r="T625"/>
  <c r="T624"/>
  <c r="T623"/>
  <c r="T622"/>
  <c r="T621"/>
  <c r="T641"/>
  <c r="T640"/>
  <c r="T639"/>
  <c r="T638"/>
  <c r="T676"/>
  <c r="T675"/>
  <c r="T674"/>
  <c r="T673"/>
  <c r="T672"/>
  <c r="T553"/>
  <c r="T598"/>
  <c r="U598"/>
  <c r="S323"/>
  <c r="S478"/>
  <c r="S600"/>
  <c r="S599"/>
  <c r="S364"/>
  <c r="S363"/>
  <c r="S362"/>
  <c r="S361"/>
  <c r="S437"/>
  <c r="S436"/>
  <c r="S435"/>
  <c r="S434"/>
  <c r="S465"/>
  <c r="S464"/>
  <c r="S553"/>
  <c r="S552"/>
  <c r="S551"/>
  <c r="S550"/>
  <c r="R82" i="11"/>
  <c r="T234"/>
  <c r="R233"/>
  <c r="S500"/>
  <c r="T501"/>
  <c r="T95"/>
  <c r="S387"/>
  <c r="S377"/>
  <c r="T477"/>
  <c r="S78"/>
  <c r="T515"/>
  <c r="R89"/>
  <c r="R160"/>
  <c r="R159"/>
  <c r="S512"/>
  <c r="S483"/>
  <c r="S482"/>
  <c r="T486"/>
  <c r="S448"/>
  <c r="T432"/>
  <c r="T427"/>
  <c r="T422"/>
  <c r="T411"/>
  <c r="T504"/>
  <c r="T399"/>
  <c r="S420"/>
  <c r="S419"/>
  <c r="S418"/>
  <c r="H156"/>
  <c r="J156"/>
  <c r="L156"/>
  <c r="T17"/>
  <c r="K156"/>
  <c r="T26"/>
  <c r="T29"/>
  <c r="S35"/>
  <c r="T42"/>
  <c r="T114"/>
  <c r="T132"/>
  <c r="T154"/>
  <c r="H455"/>
  <c r="J455"/>
  <c r="L455"/>
  <c r="N455"/>
  <c r="S253"/>
  <c r="S252"/>
  <c r="S251"/>
  <c r="S233"/>
  <c r="T233"/>
  <c r="T521"/>
  <c r="T43"/>
  <c r="S300"/>
  <c r="T301"/>
  <c r="S475"/>
  <c r="S474"/>
  <c r="S473"/>
  <c r="T473"/>
  <c r="R323"/>
  <c r="R322"/>
  <c r="T575"/>
  <c r="T382"/>
  <c r="R35"/>
  <c r="R31"/>
  <c r="S108"/>
  <c r="J490"/>
  <c r="L490"/>
  <c r="T594"/>
  <c r="I326"/>
  <c r="K326"/>
  <c r="M326"/>
  <c r="T313"/>
  <c r="T528"/>
  <c r="S293"/>
  <c r="R262"/>
  <c r="R261"/>
  <c r="R260"/>
  <c r="S196"/>
  <c r="R33"/>
  <c r="R32"/>
  <c r="S93"/>
  <c r="T93"/>
  <c r="T94"/>
  <c r="R23"/>
  <c r="T23"/>
  <c r="T24"/>
  <c r="S53"/>
  <c r="T53"/>
  <c r="T54"/>
  <c r="S68"/>
  <c r="T68"/>
  <c r="T69"/>
  <c r="R109"/>
  <c r="T109"/>
  <c r="T110"/>
  <c r="R123"/>
  <c r="R122"/>
  <c r="T124"/>
  <c r="T130"/>
  <c r="R129"/>
  <c r="R128"/>
  <c r="T128"/>
  <c r="N135"/>
  <c r="M85"/>
  <c r="S140"/>
  <c r="T141"/>
  <c r="S146"/>
  <c r="T146"/>
  <c r="T149"/>
  <c r="R177"/>
  <c r="T177"/>
  <c r="T178"/>
  <c r="R184"/>
  <c r="T185"/>
  <c r="R187"/>
  <c r="T188"/>
  <c r="R197"/>
  <c r="T198"/>
  <c r="R208"/>
  <c r="T209"/>
  <c r="R214"/>
  <c r="T215"/>
  <c r="T223"/>
  <c r="R222"/>
  <c r="S230"/>
  <c r="T231"/>
  <c r="S241"/>
  <c r="T242"/>
  <c r="K606"/>
  <c r="R248"/>
  <c r="T248"/>
  <c r="T249"/>
  <c r="T266"/>
  <c r="S262"/>
  <c r="R276"/>
  <c r="T277"/>
  <c r="S285"/>
  <c r="T286"/>
  <c r="S288"/>
  <c r="T288"/>
  <c r="T289"/>
  <c r="R294"/>
  <c r="T294"/>
  <c r="T295"/>
  <c r="T298"/>
  <c r="R297"/>
  <c r="L326"/>
  <c r="L606"/>
  <c r="N326"/>
  <c r="S309"/>
  <c r="T310"/>
  <c r="S319"/>
  <c r="T320"/>
  <c r="T324"/>
  <c r="S332"/>
  <c r="T333"/>
  <c r="R335"/>
  <c r="T335"/>
  <c r="T336"/>
  <c r="R338"/>
  <c r="T338"/>
  <c r="T339"/>
  <c r="R341"/>
  <c r="T342"/>
  <c r="T356"/>
  <c r="R355"/>
  <c r="S353"/>
  <c r="S352"/>
  <c r="S351"/>
  <c r="R363"/>
  <c r="T364"/>
  <c r="R368"/>
  <c r="T369"/>
  <c r="R374"/>
  <c r="T375"/>
  <c r="T392"/>
  <c r="R391"/>
  <c r="T406"/>
  <c r="S405"/>
  <c r="T424"/>
  <c r="R421"/>
  <c r="T421"/>
  <c r="R426"/>
  <c r="T426"/>
  <c r="T429"/>
  <c r="T434"/>
  <c r="R431"/>
  <c r="S445"/>
  <c r="S444"/>
  <c r="S447"/>
  <c r="S446"/>
  <c r="T454"/>
  <c r="R453"/>
  <c r="R461"/>
  <c r="T462"/>
  <c r="R464"/>
  <c r="T464"/>
  <c r="T465"/>
  <c r="S176"/>
  <c r="S173"/>
  <c r="J606"/>
  <c r="M156"/>
  <c r="S47"/>
  <c r="T47"/>
  <c r="T48"/>
  <c r="T57"/>
  <c r="S56"/>
  <c r="T56"/>
  <c r="R81"/>
  <c r="R80"/>
  <c r="R79"/>
  <c r="S89"/>
  <c r="T90"/>
  <c r="S86"/>
  <c r="T86"/>
  <c r="S161"/>
  <c r="S160"/>
  <c r="S159"/>
  <c r="T159"/>
  <c r="T235"/>
  <c r="T591"/>
  <c r="S192"/>
  <c r="T197"/>
  <c r="T201"/>
  <c r="T96"/>
  <c r="T151"/>
  <c r="S14"/>
  <c r="T27"/>
  <c r="R282"/>
  <c r="R272"/>
  <c r="R271"/>
  <c r="R270"/>
  <c r="T163"/>
  <c r="T136"/>
  <c r="S412"/>
  <c r="T412"/>
  <c r="S409"/>
  <c r="T440"/>
  <c r="T431"/>
  <c r="T254"/>
  <c r="S593"/>
  <c r="T530"/>
  <c r="S571"/>
  <c r="S495"/>
  <c r="T495"/>
  <c r="T497"/>
  <c r="S542"/>
  <c r="T543"/>
  <c r="S549"/>
  <c r="T550"/>
  <c r="S583"/>
  <c r="T584"/>
  <c r="N603"/>
  <c r="N597"/>
  <c r="M597"/>
  <c r="S599"/>
  <c r="T603"/>
  <c r="S602"/>
  <c r="T569"/>
  <c r="S168"/>
  <c r="T169"/>
  <c r="T512"/>
  <c r="T572"/>
  <c r="T410"/>
  <c r="T199"/>
  <c r="R527"/>
  <c r="R526"/>
  <c r="R525"/>
  <c r="R524"/>
  <c r="T590"/>
  <c r="R589"/>
  <c r="R588"/>
  <c r="R587"/>
  <c r="R586"/>
  <c r="S92"/>
  <c r="T92"/>
  <c r="T140"/>
  <c r="T309"/>
  <c r="R139"/>
  <c r="T285"/>
  <c r="T203"/>
  <c r="T258"/>
  <c r="T276"/>
  <c r="T144"/>
  <c r="R380"/>
  <c r="T384"/>
  <c r="T119"/>
  <c r="R108"/>
  <c r="T108"/>
  <c r="S246"/>
  <c r="S247"/>
  <c r="T300"/>
  <c r="T475"/>
  <c r="S272"/>
  <c r="T104"/>
  <c r="T106"/>
  <c r="T112"/>
  <c r="T117"/>
  <c r="T194"/>
  <c r="H326"/>
  <c r="R253"/>
  <c r="T311"/>
  <c r="T348"/>
  <c r="T257"/>
  <c r="R63"/>
  <c r="R61"/>
  <c r="R60"/>
  <c r="R59"/>
  <c r="R158"/>
  <c r="S345"/>
  <c r="S372"/>
  <c r="R346"/>
  <c r="R345"/>
  <c r="R344"/>
  <c r="T347"/>
  <c r="N458"/>
  <c r="N457"/>
  <c r="N490"/>
  <c r="M457"/>
  <c r="M490"/>
  <c r="M606"/>
  <c r="S526"/>
  <c r="T558"/>
  <c r="R557"/>
  <c r="T557"/>
  <c r="R556"/>
  <c r="R579"/>
  <c r="R74"/>
  <c r="T75"/>
  <c r="S80"/>
  <c r="S79"/>
  <c r="S81"/>
  <c r="T461"/>
  <c r="S460"/>
  <c r="R534"/>
  <c r="R535"/>
  <c r="T535"/>
  <c r="T536"/>
  <c r="R483"/>
  <c r="H606"/>
  <c r="T358"/>
  <c r="T400"/>
  <c r="T568"/>
  <c r="T64"/>
  <c r="S122"/>
  <c r="T122"/>
  <c r="T143"/>
  <c r="T302"/>
  <c r="T357"/>
  <c r="T471"/>
  <c r="S63"/>
  <c r="T63"/>
  <c r="T123"/>
  <c r="R101"/>
  <c r="T102"/>
  <c r="T76"/>
  <c r="S554"/>
  <c r="T500"/>
  <c r="T282"/>
  <c r="T161"/>
  <c r="T200"/>
  <c r="T279"/>
  <c r="T600"/>
  <c r="I156"/>
  <c r="I606"/>
  <c r="T36"/>
  <c r="N85"/>
  <c r="N156"/>
  <c r="N606"/>
  <c r="T126"/>
  <c r="T147"/>
  <c r="T184"/>
  <c r="T208"/>
  <c r="R396"/>
  <c r="R496"/>
  <c r="R494"/>
  <c r="R62"/>
  <c r="R34"/>
  <c r="T38"/>
  <c r="T35"/>
  <c r="S34"/>
  <c r="S31"/>
  <c r="S33"/>
  <c r="T520"/>
  <c r="R379"/>
  <c r="R378"/>
  <c r="T380"/>
  <c r="S271"/>
  <c r="R308"/>
  <c r="R481"/>
  <c r="T503"/>
  <c r="S71"/>
  <c r="T135"/>
  <c r="S134"/>
  <c r="T134"/>
  <c r="R183"/>
  <c r="T187"/>
  <c r="S46"/>
  <c r="T236"/>
  <c r="S175"/>
  <c r="T152"/>
  <c r="T205"/>
  <c r="T363"/>
  <c r="R22"/>
  <c r="T22"/>
  <c r="R20"/>
  <c r="T14"/>
  <c r="R16"/>
  <c r="R13"/>
  <c r="S503" i="14"/>
  <c r="S502"/>
  <c r="S501"/>
  <c r="U587"/>
  <c r="U599"/>
  <c r="U610"/>
  <c r="U615"/>
  <c r="U626"/>
  <c r="U642"/>
  <c r="U653"/>
  <c r="U657"/>
  <c r="U669"/>
  <c r="U680"/>
  <c r="U590"/>
  <c r="U608"/>
  <c r="U613"/>
  <c r="U617"/>
  <c r="U629"/>
  <c r="U649"/>
  <c r="U655"/>
  <c r="U660"/>
  <c r="U677"/>
  <c r="U687"/>
  <c r="T607"/>
  <c r="U465"/>
  <c r="T503"/>
  <c r="U689"/>
  <c r="U681"/>
  <c r="U661"/>
  <c r="U643"/>
  <c r="U635"/>
  <c r="U633"/>
  <c r="U631"/>
  <c r="U627"/>
  <c r="U619"/>
  <c r="U601"/>
  <c r="U595"/>
  <c r="U593"/>
  <c r="U591"/>
  <c r="U306"/>
  <c r="U311"/>
  <c r="U316"/>
  <c r="U320"/>
  <c r="U332"/>
  <c r="U384"/>
  <c r="U388"/>
  <c r="U431"/>
  <c r="U441"/>
  <c r="U444"/>
  <c r="U450"/>
  <c r="U466"/>
  <c r="U539"/>
  <c r="U543"/>
  <c r="U688"/>
  <c r="U678"/>
  <c r="U670"/>
  <c r="U662"/>
  <c r="U658"/>
  <c r="U650"/>
  <c r="U634"/>
  <c r="U632"/>
  <c r="U630"/>
  <c r="U618"/>
  <c r="U602"/>
  <c r="U600"/>
  <c r="U594"/>
  <c r="U592"/>
  <c r="U588"/>
  <c r="T404"/>
  <c r="U285"/>
  <c r="T284"/>
  <c r="U289"/>
  <c r="U338"/>
  <c r="U407"/>
  <c r="U478"/>
  <c r="U488"/>
  <c r="U497"/>
  <c r="U507"/>
  <c r="U513"/>
  <c r="U521"/>
  <c r="U530"/>
  <c r="U554"/>
  <c r="U572"/>
  <c r="U578"/>
  <c r="U584"/>
  <c r="T552"/>
  <c r="U553"/>
  <c r="T492"/>
  <c r="U361"/>
  <c r="U322"/>
  <c r="T502"/>
  <c r="U503"/>
  <c r="T483"/>
  <c r="U464"/>
  <c r="U365"/>
  <c r="U323"/>
  <c r="S284"/>
  <c r="U287"/>
  <c r="U308"/>
  <c r="U313"/>
  <c r="U318"/>
  <c r="U325"/>
  <c r="U335"/>
  <c r="U341"/>
  <c r="U369"/>
  <c r="U396"/>
  <c r="U428"/>
  <c r="U438"/>
  <c r="U442"/>
  <c r="U447"/>
  <c r="U461"/>
  <c r="U469"/>
  <c r="U485"/>
  <c r="U494"/>
  <c r="U504"/>
  <c r="U510"/>
  <c r="U516"/>
  <c r="U525"/>
  <c r="U532"/>
  <c r="U541"/>
  <c r="U546"/>
  <c r="U558"/>
  <c r="U574"/>
  <c r="U581"/>
  <c r="U344"/>
  <c r="U357"/>
  <c r="U366"/>
  <c r="U393"/>
  <c r="U373"/>
  <c r="U371"/>
  <c r="U367"/>
  <c r="U375"/>
  <c r="U585"/>
  <c r="U579"/>
  <c r="U563"/>
  <c r="U561"/>
  <c r="U559"/>
  <c r="U555"/>
  <c r="U547"/>
  <c r="U523"/>
  <c r="U517"/>
  <c r="U511"/>
  <c r="U505"/>
  <c r="U495"/>
  <c r="U489"/>
  <c r="U479"/>
  <c r="U473"/>
  <c r="U471"/>
  <c r="U467"/>
  <c r="U453"/>
  <c r="U451"/>
  <c r="U445"/>
  <c r="U439"/>
  <c r="U429"/>
  <c r="U414"/>
  <c r="U408"/>
  <c r="U400"/>
  <c r="U398"/>
  <c r="U355"/>
  <c r="U359"/>
  <c r="U386"/>
  <c r="U390"/>
  <c r="U372"/>
  <c r="U370"/>
  <c r="U374"/>
  <c r="U582"/>
  <c r="U562"/>
  <c r="U560"/>
  <c r="U556"/>
  <c r="U548"/>
  <c r="U526"/>
  <c r="U522"/>
  <c r="U514"/>
  <c r="U512"/>
  <c r="U508"/>
  <c r="U498"/>
  <c r="U496"/>
  <c r="U486"/>
  <c r="U480"/>
  <c r="U472"/>
  <c r="U470"/>
  <c r="U468"/>
  <c r="U462"/>
  <c r="U454"/>
  <c r="U452"/>
  <c r="U448"/>
  <c r="U432"/>
  <c r="U413"/>
  <c r="U409"/>
  <c r="U399"/>
  <c r="U397"/>
  <c r="U422"/>
  <c r="U421"/>
  <c r="U394"/>
  <c r="U391"/>
  <c r="U363"/>
  <c r="U347"/>
  <c r="U345"/>
  <c r="U339"/>
  <c r="U333"/>
  <c r="U299"/>
  <c r="U364"/>
  <c r="U362"/>
  <c r="U348"/>
  <c r="U346"/>
  <c r="U342"/>
  <c r="U336"/>
  <c r="U326"/>
  <c r="U298"/>
  <c r="U290"/>
  <c r="S37"/>
  <c r="S63"/>
  <c r="T354"/>
  <c r="T529"/>
  <c r="T538"/>
  <c r="T577"/>
  <c r="U79"/>
  <c r="U85"/>
  <c r="U82"/>
  <c r="U87"/>
  <c r="U40"/>
  <c r="T49"/>
  <c r="U49"/>
  <c r="U50"/>
  <c r="U64"/>
  <c r="U68"/>
  <c r="U73"/>
  <c r="U92"/>
  <c r="T107"/>
  <c r="U108"/>
  <c r="T122"/>
  <c r="U122"/>
  <c r="U123"/>
  <c r="T136"/>
  <c r="U136"/>
  <c r="U137"/>
  <c r="T146"/>
  <c r="U147"/>
  <c r="T163"/>
  <c r="U164"/>
  <c r="U169"/>
  <c r="T178"/>
  <c r="U179"/>
  <c r="T188"/>
  <c r="U188"/>
  <c r="U189"/>
  <c r="U194"/>
  <c r="U200"/>
  <c r="T212"/>
  <c r="U212"/>
  <c r="U213"/>
  <c r="T221"/>
  <c r="U221"/>
  <c r="U222"/>
  <c r="U234"/>
  <c r="U243"/>
  <c r="U253"/>
  <c r="T261"/>
  <c r="U261"/>
  <c r="U262"/>
  <c r="T272"/>
  <c r="U272"/>
  <c r="U273"/>
  <c r="T81"/>
  <c r="U81"/>
  <c r="T78"/>
  <c r="U78"/>
  <c r="S605"/>
  <c r="S604"/>
  <c r="S597"/>
  <c r="S652"/>
  <c r="S648"/>
  <c r="U38"/>
  <c r="T42"/>
  <c r="U42"/>
  <c r="U43"/>
  <c r="U66"/>
  <c r="T70"/>
  <c r="U70"/>
  <c r="U71"/>
  <c r="U90"/>
  <c r="T99"/>
  <c r="U99"/>
  <c r="U100"/>
  <c r="T114"/>
  <c r="U115"/>
  <c r="T129"/>
  <c r="U130"/>
  <c r="T139"/>
  <c r="U139"/>
  <c r="U140"/>
  <c r="T154"/>
  <c r="U155"/>
  <c r="U166"/>
  <c r="U172"/>
  <c r="T185"/>
  <c r="U186"/>
  <c r="U191"/>
  <c r="T199"/>
  <c r="U199"/>
  <c r="T205"/>
  <c r="U206"/>
  <c r="T215"/>
  <c r="U216"/>
  <c r="T224"/>
  <c r="U224"/>
  <c r="U225"/>
  <c r="U232"/>
  <c r="U241"/>
  <c r="U245"/>
  <c r="U255"/>
  <c r="U270"/>
  <c r="T276"/>
  <c r="U277"/>
  <c r="U74"/>
  <c r="U195"/>
  <c r="U192"/>
  <c r="U173"/>
  <c r="U170"/>
  <c r="U167"/>
  <c r="T89"/>
  <c r="T84"/>
  <c r="S577"/>
  <c r="S576"/>
  <c r="S624"/>
  <c r="S623"/>
  <c r="S622"/>
  <c r="S621"/>
  <c r="U621"/>
  <c r="S625"/>
  <c r="U625"/>
  <c r="S647"/>
  <c r="S646"/>
  <c r="S645"/>
  <c r="S674"/>
  <c r="S673"/>
  <c r="S672"/>
  <c r="U672"/>
  <c r="S676"/>
  <c r="S675"/>
  <c r="U675"/>
  <c r="S606"/>
  <c r="S667"/>
  <c r="S666"/>
  <c r="S668"/>
  <c r="S282"/>
  <c r="S281"/>
  <c r="S354"/>
  <c r="S529"/>
  <c r="S528"/>
  <c r="S520"/>
  <c r="S519"/>
  <c r="S500"/>
  <c r="S571"/>
  <c r="S283"/>
  <c r="N290"/>
  <c r="N281"/>
  <c r="M281"/>
  <c r="S240"/>
  <c r="K281"/>
  <c r="S315"/>
  <c r="T37"/>
  <c r="U37"/>
  <c r="T135"/>
  <c r="T231"/>
  <c r="T310"/>
  <c r="S98"/>
  <c r="S97"/>
  <c r="S96"/>
  <c r="S95"/>
  <c r="S94"/>
  <c r="S183"/>
  <c r="S182"/>
  <c r="S184"/>
  <c r="S297"/>
  <c r="S296"/>
  <c r="U296"/>
  <c r="S295"/>
  <c r="S294"/>
  <c r="U294"/>
  <c r="T259"/>
  <c r="T260"/>
  <c r="T305"/>
  <c r="T324"/>
  <c r="T331"/>
  <c r="T411"/>
  <c r="T427"/>
  <c r="T437"/>
  <c r="S89"/>
  <c r="S135"/>
  <c r="S134"/>
  <c r="S133"/>
  <c r="S132"/>
  <c r="K181"/>
  <c r="S231"/>
  <c r="S229"/>
  <c r="S228"/>
  <c r="S227"/>
  <c r="S252"/>
  <c r="S251"/>
  <c r="S250"/>
  <c r="S249"/>
  <c r="S248"/>
  <c r="S247"/>
  <c r="S305"/>
  <c r="S310"/>
  <c r="H329"/>
  <c r="S427"/>
  <c r="S426"/>
  <c r="S425"/>
  <c r="S424"/>
  <c r="T26"/>
  <c r="T63"/>
  <c r="T252"/>
  <c r="S16"/>
  <c r="S15"/>
  <c r="S13"/>
  <c r="S12"/>
  <c r="S121"/>
  <c r="S120"/>
  <c r="S119"/>
  <c r="S118"/>
  <c r="S162"/>
  <c r="S161"/>
  <c r="S160"/>
  <c r="S230"/>
  <c r="S260"/>
  <c r="S259"/>
  <c r="S258"/>
  <c r="S257"/>
  <c r="S55"/>
  <c r="S52"/>
  <c r="N332"/>
  <c r="M329"/>
  <c r="M294"/>
  <c r="S26"/>
  <c r="S22"/>
  <c r="S84"/>
  <c r="S61"/>
  <c r="S60"/>
  <c r="S59"/>
  <c r="S211"/>
  <c r="S210"/>
  <c r="S209"/>
  <c r="S220"/>
  <c r="H294"/>
  <c r="M379"/>
  <c r="S412"/>
  <c r="U412"/>
  <c r="S411"/>
  <c r="S410"/>
  <c r="S460"/>
  <c r="S459"/>
  <c r="S458"/>
  <c r="S457"/>
  <c r="S484"/>
  <c r="S483"/>
  <c r="S482"/>
  <c r="S493"/>
  <c r="S492"/>
  <c r="S491"/>
  <c r="S686"/>
  <c r="T48"/>
  <c r="T47"/>
  <c r="T121"/>
  <c r="U121"/>
  <c r="T120"/>
  <c r="T144"/>
  <c r="T184"/>
  <c r="U184"/>
  <c r="T198"/>
  <c r="T197"/>
  <c r="T383"/>
  <c r="T420"/>
  <c r="T417"/>
  <c r="T477"/>
  <c r="T668"/>
  <c r="U668"/>
  <c r="T667"/>
  <c r="S181"/>
  <c r="S383"/>
  <c r="S382"/>
  <c r="T230"/>
  <c r="U230"/>
  <c r="T229"/>
  <c r="S538"/>
  <c r="S537"/>
  <c r="S536"/>
  <c r="S535"/>
  <c r="S534"/>
  <c r="T240"/>
  <c r="U240"/>
  <c r="T315"/>
  <c r="T571"/>
  <c r="U571"/>
  <c r="T652"/>
  <c r="T685"/>
  <c r="T36"/>
  <c r="T35"/>
  <c r="S62"/>
  <c r="S144"/>
  <c r="S143"/>
  <c r="S142"/>
  <c r="S117"/>
  <c r="S145"/>
  <c r="S159"/>
  <c r="S197"/>
  <c r="S198"/>
  <c r="S21"/>
  <c r="S20"/>
  <c r="S19"/>
  <c r="S35"/>
  <c r="S34"/>
  <c r="S33"/>
  <c r="S36"/>
  <c r="S47"/>
  <c r="S46"/>
  <c r="S45"/>
  <c r="S48"/>
  <c r="S113"/>
  <c r="S112"/>
  <c r="S111"/>
  <c r="S110"/>
  <c r="S102"/>
  <c r="S239"/>
  <c r="S238"/>
  <c r="S237"/>
  <c r="S236"/>
  <c r="S352"/>
  <c r="S353"/>
  <c r="S381"/>
  <c r="S380"/>
  <c r="S379"/>
  <c r="S378"/>
  <c r="S406"/>
  <c r="U406"/>
  <c r="S405"/>
  <c r="S404"/>
  <c r="S569"/>
  <c r="S568"/>
  <c r="S567"/>
  <c r="S570"/>
  <c r="S640"/>
  <c r="S639"/>
  <c r="U639"/>
  <c r="S641"/>
  <c r="U641"/>
  <c r="M33"/>
  <c r="M52"/>
  <c r="S54"/>
  <c r="S53"/>
  <c r="M181"/>
  <c r="S324"/>
  <c r="S331"/>
  <c r="S330"/>
  <c r="S329"/>
  <c r="S419"/>
  <c r="S418"/>
  <c r="U418"/>
  <c r="S417"/>
  <c r="S420"/>
  <c r="T97"/>
  <c r="T98"/>
  <c r="U98"/>
  <c r="U17"/>
  <c r="U23"/>
  <c r="U27"/>
  <c r="M683"/>
  <c r="T14"/>
  <c r="T21"/>
  <c r="U24"/>
  <c r="U29"/>
  <c r="T283"/>
  <c r="U283"/>
  <c r="T352"/>
  <c r="T353"/>
  <c r="U353"/>
  <c r="T381"/>
  <c r="T459"/>
  <c r="T460"/>
  <c r="U460"/>
  <c r="T686"/>
  <c r="U686"/>
  <c r="R246" i="11"/>
  <c r="R245"/>
  <c r="T129"/>
  <c r="T508"/>
  <c r="R88"/>
  <c r="R87"/>
  <c r="R21"/>
  <c r="T21"/>
  <c r="T474"/>
  <c r="S481"/>
  <c r="S480"/>
  <c r="T527"/>
  <c r="S292"/>
  <c r="S291"/>
  <c r="T31"/>
  <c r="R420"/>
  <c r="T272"/>
  <c r="R247"/>
  <c r="T247"/>
  <c r="T160"/>
  <c r="S167"/>
  <c r="T167"/>
  <c r="T168"/>
  <c r="S166"/>
  <c r="S601"/>
  <c r="T601"/>
  <c r="T602"/>
  <c r="S598"/>
  <c r="T599"/>
  <c r="S582"/>
  <c r="T583"/>
  <c r="T549"/>
  <c r="S547"/>
  <c r="S548"/>
  <c r="T548"/>
  <c r="T542"/>
  <c r="S541"/>
  <c r="S532"/>
  <c r="S563"/>
  <c r="S562" s="1"/>
  <c r="S561" s="1"/>
  <c r="S577" s="1"/>
  <c r="S606" s="1"/>
  <c r="T571"/>
  <c r="T192"/>
  <c r="S191"/>
  <c r="R460"/>
  <c r="R459"/>
  <c r="R458"/>
  <c r="R457"/>
  <c r="R373"/>
  <c r="T374"/>
  <c r="R367"/>
  <c r="T368"/>
  <c r="R330"/>
  <c r="T341"/>
  <c r="R331"/>
  <c r="S330"/>
  <c r="S329"/>
  <c r="S331"/>
  <c r="T331"/>
  <c r="T332"/>
  <c r="S318"/>
  <c r="T318"/>
  <c r="T319"/>
  <c r="R221"/>
  <c r="T222"/>
  <c r="T593"/>
  <c r="S589"/>
  <c r="S588"/>
  <c r="S587"/>
  <c r="S16"/>
  <c r="S15"/>
  <c r="S13"/>
  <c r="S12"/>
  <c r="T89"/>
  <c r="S87"/>
  <c r="T87"/>
  <c r="S88"/>
  <c r="T88"/>
  <c r="T453"/>
  <c r="R448"/>
  <c r="S404"/>
  <c r="T405"/>
  <c r="T391"/>
  <c r="R390"/>
  <c r="T355"/>
  <c r="R354"/>
  <c r="T323"/>
  <c r="S322"/>
  <c r="T322"/>
  <c r="R293"/>
  <c r="R292"/>
  <c r="T297"/>
  <c r="S261"/>
  <c r="T262"/>
  <c r="S240"/>
  <c r="T241"/>
  <c r="S229"/>
  <c r="T229"/>
  <c r="S228"/>
  <c r="T230"/>
  <c r="R212"/>
  <c r="R213"/>
  <c r="T213"/>
  <c r="T214"/>
  <c r="R175"/>
  <c r="R174"/>
  <c r="R173"/>
  <c r="T173"/>
  <c r="R176"/>
  <c r="T176"/>
  <c r="S139"/>
  <c r="T139"/>
  <c r="T588"/>
  <c r="R252"/>
  <c r="T253"/>
  <c r="S245"/>
  <c r="T246"/>
  <c r="S99"/>
  <c r="S98"/>
  <c r="S85"/>
  <c r="S62"/>
  <c r="T62"/>
  <c r="S61"/>
  <c r="S60"/>
  <c r="S59"/>
  <c r="T59"/>
  <c r="R482"/>
  <c r="T482"/>
  <c r="T483"/>
  <c r="R532"/>
  <c r="R533"/>
  <c r="T533"/>
  <c r="T534"/>
  <c r="R73"/>
  <c r="T74"/>
  <c r="T345"/>
  <c r="S344"/>
  <c r="S459"/>
  <c r="R555"/>
  <c r="T556"/>
  <c r="T526"/>
  <c r="S525"/>
  <c r="S371"/>
  <c r="T346"/>
  <c r="R171"/>
  <c r="R100"/>
  <c r="T100"/>
  <c r="R99"/>
  <c r="T101"/>
  <c r="T61"/>
  <c r="R493"/>
  <c r="T494"/>
  <c r="T496"/>
  <c r="R395"/>
  <c r="R394"/>
  <c r="T396"/>
  <c r="T34"/>
  <c r="T33"/>
  <c r="S32"/>
  <c r="T32"/>
  <c r="T481"/>
  <c r="R479"/>
  <c r="R480"/>
  <c r="R506"/>
  <c r="T507"/>
  <c r="T378"/>
  <c r="S174"/>
  <c r="T46"/>
  <c r="S45"/>
  <c r="T45"/>
  <c r="R182"/>
  <c r="T183"/>
  <c r="R307"/>
  <c r="R596"/>
  <c r="S270"/>
  <c r="T271"/>
  <c r="T379"/>
  <c r="R19"/>
  <c r="T19"/>
  <c r="T20"/>
  <c r="R15"/>
  <c r="T15"/>
  <c r="T16"/>
  <c r="R12"/>
  <c r="T13"/>
  <c r="S416" i="14"/>
  <c r="T648"/>
  <c r="U652"/>
  <c r="T605"/>
  <c r="U612"/>
  <c r="T606"/>
  <c r="U606"/>
  <c r="U607"/>
  <c r="U624"/>
  <c r="U640"/>
  <c r="U676"/>
  <c r="U623"/>
  <c r="U673"/>
  <c r="T684"/>
  <c r="U685"/>
  <c r="T666"/>
  <c r="U666"/>
  <c r="U667"/>
  <c r="U622"/>
  <c r="U674"/>
  <c r="T458"/>
  <c r="U459"/>
  <c r="T476"/>
  <c r="U477"/>
  <c r="U420"/>
  <c r="T426"/>
  <c r="U427"/>
  <c r="T537"/>
  <c r="U538"/>
  <c r="U419"/>
  <c r="U484"/>
  <c r="U493"/>
  <c r="U405"/>
  <c r="T436"/>
  <c r="U437"/>
  <c r="T410"/>
  <c r="U411"/>
  <c r="T576"/>
  <c r="U576"/>
  <c r="U577"/>
  <c r="T528"/>
  <c r="U529"/>
  <c r="T482"/>
  <c r="U482"/>
  <c r="U483"/>
  <c r="T501"/>
  <c r="U502"/>
  <c r="T491"/>
  <c r="U491"/>
  <c r="U492"/>
  <c r="T551"/>
  <c r="U552"/>
  <c r="U404"/>
  <c r="U417"/>
  <c r="T380"/>
  <c r="U381"/>
  <c r="T382"/>
  <c r="U382"/>
  <c r="U383"/>
  <c r="T330"/>
  <c r="U331"/>
  <c r="U305"/>
  <c r="U354"/>
  <c r="U297"/>
  <c r="U295"/>
  <c r="T282"/>
  <c r="U284"/>
  <c r="U352"/>
  <c r="U21"/>
  <c r="T304"/>
  <c r="U315"/>
  <c r="S219"/>
  <c r="S218"/>
  <c r="S208"/>
  <c r="S158"/>
  <c r="U324"/>
  <c r="U310"/>
  <c r="T220"/>
  <c r="S403"/>
  <c r="S402"/>
  <c r="S279"/>
  <c r="S280"/>
  <c r="T96"/>
  <c r="U97"/>
  <c r="T34"/>
  <c r="U35"/>
  <c r="T228"/>
  <c r="U229"/>
  <c r="U197"/>
  <c r="T119"/>
  <c r="U120"/>
  <c r="T46"/>
  <c r="U47"/>
  <c r="T267"/>
  <c r="T266" s="1"/>
  <c r="T265" s="1"/>
  <c r="T264" s="1"/>
  <c r="T157" s="1"/>
  <c r="T692" s="1"/>
  <c r="T62"/>
  <c r="U62"/>
  <c r="U63"/>
  <c r="U260"/>
  <c r="T134"/>
  <c r="U135"/>
  <c r="U84"/>
  <c r="T275"/>
  <c r="U275"/>
  <c r="U276"/>
  <c r="U163"/>
  <c r="T161"/>
  <c r="T162"/>
  <c r="U162"/>
  <c r="T145"/>
  <c r="U145"/>
  <c r="U146"/>
  <c r="T106"/>
  <c r="U107"/>
  <c r="U36"/>
  <c r="U198"/>
  <c r="T143"/>
  <c r="U144"/>
  <c r="U48"/>
  <c r="T251"/>
  <c r="U252"/>
  <c r="T258"/>
  <c r="U259"/>
  <c r="U231"/>
  <c r="U89"/>
  <c r="U215"/>
  <c r="T211"/>
  <c r="T204"/>
  <c r="U205"/>
  <c r="T183"/>
  <c r="U185"/>
  <c r="T153"/>
  <c r="U154"/>
  <c r="T128"/>
  <c r="U129"/>
  <c r="U114"/>
  <c r="T112"/>
  <c r="T113"/>
  <c r="U113"/>
  <c r="T177"/>
  <c r="U178"/>
  <c r="S304"/>
  <c r="S303"/>
  <c r="S302"/>
  <c r="S301"/>
  <c r="S293"/>
  <c r="S664"/>
  <c r="S665"/>
  <c r="S566"/>
  <c r="S475"/>
  <c r="S456"/>
  <c r="S32"/>
  <c r="S31"/>
  <c r="T237"/>
  <c r="T239"/>
  <c r="T77"/>
  <c r="T61"/>
  <c r="T665"/>
  <c r="U665"/>
  <c r="N294"/>
  <c r="N329"/>
  <c r="S77"/>
  <c r="T569"/>
  <c r="T570"/>
  <c r="U570"/>
  <c r="U14"/>
  <c r="T16"/>
  <c r="T13"/>
  <c r="S638"/>
  <c r="U638"/>
  <c r="S637"/>
  <c r="S351"/>
  <c r="S350"/>
  <c r="S328"/>
  <c r="S10"/>
  <c r="S11"/>
  <c r="T350"/>
  <c r="T351"/>
  <c r="U26"/>
  <c r="T22"/>
  <c r="U22"/>
  <c r="T20"/>
  <c r="T245" i="11"/>
  <c r="T174"/>
  <c r="T532"/>
  <c r="S479"/>
  <c r="T479"/>
  <c r="T480"/>
  <c r="T460"/>
  <c r="T175"/>
  <c r="R419"/>
  <c r="T420"/>
  <c r="T240"/>
  <c r="S239"/>
  <c r="T261"/>
  <c r="S260"/>
  <c r="T260"/>
  <c r="T293"/>
  <c r="S308"/>
  <c r="R352"/>
  <c r="R353"/>
  <c r="T353"/>
  <c r="T354"/>
  <c r="R387"/>
  <c r="T390"/>
  <c r="R389"/>
  <c r="R447"/>
  <c r="R445"/>
  <c r="T448"/>
  <c r="T541"/>
  <c r="S540"/>
  <c r="S581"/>
  <c r="T582"/>
  <c r="T598"/>
  <c r="S605"/>
  <c r="T605"/>
  <c r="R211"/>
  <c r="T212"/>
  <c r="T228"/>
  <c r="S227"/>
  <c r="T404"/>
  <c r="S403"/>
  <c r="S586"/>
  <c r="T587"/>
  <c r="R220"/>
  <c r="T220"/>
  <c r="R219"/>
  <c r="T221"/>
  <c r="T330"/>
  <c r="R329"/>
  <c r="R366"/>
  <c r="T366"/>
  <c r="T367"/>
  <c r="R372"/>
  <c r="T373"/>
  <c r="S190"/>
  <c r="T191"/>
  <c r="S546"/>
  <c r="T547"/>
  <c r="S165"/>
  <c r="T166"/>
  <c r="T589"/>
  <c r="T60"/>
  <c r="R251"/>
  <c r="T252"/>
  <c r="S350"/>
  <c r="R554"/>
  <c r="T554"/>
  <c r="T555"/>
  <c r="R72"/>
  <c r="T73"/>
  <c r="S524"/>
  <c r="T525"/>
  <c r="S458"/>
  <c r="T459"/>
  <c r="S328"/>
  <c r="T344"/>
  <c r="R98"/>
  <c r="T99"/>
  <c r="T493"/>
  <c r="R492"/>
  <c r="T492"/>
  <c r="T395"/>
  <c r="T270"/>
  <c r="S269"/>
  <c r="R306"/>
  <c r="T506"/>
  <c r="R499"/>
  <c r="R490"/>
  <c r="R181"/>
  <c r="T182"/>
  <c r="S156"/>
  <c r="T12"/>
  <c r="T664" i="14"/>
  <c r="U664"/>
  <c r="U351"/>
  <c r="T683"/>
  <c r="U683"/>
  <c r="U684"/>
  <c r="T604"/>
  <c r="U605"/>
  <c r="T647"/>
  <c r="U648"/>
  <c r="T568"/>
  <c r="U569"/>
  <c r="T550"/>
  <c r="U550"/>
  <c r="U551"/>
  <c r="U501"/>
  <c r="T520"/>
  <c r="U528"/>
  <c r="T403"/>
  <c r="U410"/>
  <c r="T435"/>
  <c r="U436"/>
  <c r="T536"/>
  <c r="U537"/>
  <c r="T425"/>
  <c r="U426"/>
  <c r="T475"/>
  <c r="U475"/>
  <c r="U476"/>
  <c r="T457"/>
  <c r="U458"/>
  <c r="T379"/>
  <c r="U380"/>
  <c r="U350"/>
  <c r="S377"/>
  <c r="U220"/>
  <c r="T219"/>
  <c r="U219"/>
  <c r="T303"/>
  <c r="U304"/>
  <c r="T281"/>
  <c r="U282"/>
  <c r="T329"/>
  <c r="U329"/>
  <c r="U330"/>
  <c r="S292"/>
  <c r="T60"/>
  <c r="U61"/>
  <c r="T238"/>
  <c r="U238"/>
  <c r="U239"/>
  <c r="T127"/>
  <c r="U128"/>
  <c r="T182"/>
  <c r="U183"/>
  <c r="T203"/>
  <c r="U204"/>
  <c r="T257"/>
  <c r="U258"/>
  <c r="T250"/>
  <c r="U251"/>
  <c r="T45"/>
  <c r="U45"/>
  <c r="U46"/>
  <c r="T118"/>
  <c r="U119"/>
  <c r="T152"/>
  <c r="U153"/>
  <c r="S565"/>
  <c r="U77"/>
  <c r="T236"/>
  <c r="U237"/>
  <c r="T176"/>
  <c r="U177"/>
  <c r="T111"/>
  <c r="U112"/>
  <c r="T210"/>
  <c r="U211"/>
  <c r="T142"/>
  <c r="U142"/>
  <c r="U143"/>
  <c r="T105"/>
  <c r="U106"/>
  <c r="T160"/>
  <c r="U161"/>
  <c r="T133"/>
  <c r="U134"/>
  <c r="T227"/>
  <c r="U227"/>
  <c r="U228"/>
  <c r="T218"/>
  <c r="T33"/>
  <c r="U33"/>
  <c r="U34"/>
  <c r="T95"/>
  <c r="U96"/>
  <c r="U16"/>
  <c r="T15"/>
  <c r="U15"/>
  <c r="U13"/>
  <c r="T12"/>
  <c r="U12"/>
  <c r="T19"/>
  <c r="U20"/>
  <c r="T387" i="11"/>
  <c r="R377"/>
  <c r="S244"/>
  <c r="R418"/>
  <c r="T419"/>
  <c r="R328"/>
  <c r="T328"/>
  <c r="T329"/>
  <c r="S158"/>
  <c r="T165"/>
  <c r="S545"/>
  <c r="T545"/>
  <c r="T546"/>
  <c r="T190"/>
  <c r="S180"/>
  <c r="S224"/>
  <c r="R371"/>
  <c r="T371"/>
  <c r="T372"/>
  <c r="R218"/>
  <c r="T219"/>
  <c r="T403"/>
  <c r="S402"/>
  <c r="T402"/>
  <c r="T227"/>
  <c r="S539"/>
  <c r="T539"/>
  <c r="T540"/>
  <c r="R446"/>
  <c r="T446"/>
  <c r="T447"/>
  <c r="T352"/>
  <c r="R351"/>
  <c r="R291"/>
  <c r="T292"/>
  <c r="S238"/>
  <c r="T238"/>
  <c r="T239"/>
  <c r="T586"/>
  <c r="T211"/>
  <c r="R196"/>
  <c r="S580"/>
  <c r="T581"/>
  <c r="T445"/>
  <c r="R444"/>
  <c r="T444"/>
  <c r="T389"/>
  <c r="R388"/>
  <c r="T388"/>
  <c r="S307"/>
  <c r="T308"/>
  <c r="R244"/>
  <c r="T251"/>
  <c r="S457"/>
  <c r="T458"/>
  <c r="T524"/>
  <c r="S552"/>
  <c r="R71"/>
  <c r="T71"/>
  <c r="T72"/>
  <c r="R85"/>
  <c r="T98"/>
  <c r="R393"/>
  <c r="T394"/>
  <c r="R180"/>
  <c r="T181"/>
  <c r="R552"/>
  <c r="T499"/>
  <c r="T646" i="14"/>
  <c r="U647"/>
  <c r="T597"/>
  <c r="U597"/>
  <c r="U604"/>
  <c r="U457"/>
  <c r="T424"/>
  <c r="U424"/>
  <c r="U425"/>
  <c r="T535"/>
  <c r="U536"/>
  <c r="T434"/>
  <c r="T416"/>
  <c r="U435"/>
  <c r="T402"/>
  <c r="U402"/>
  <c r="U403"/>
  <c r="T519"/>
  <c r="U520"/>
  <c r="T567"/>
  <c r="U568"/>
  <c r="T378"/>
  <c r="U379"/>
  <c r="U281"/>
  <c r="T279"/>
  <c r="U279"/>
  <c r="T280"/>
  <c r="U280"/>
  <c r="T302"/>
  <c r="U303"/>
  <c r="T328"/>
  <c r="T94"/>
  <c r="U94"/>
  <c r="U95"/>
  <c r="U218"/>
  <c r="T132"/>
  <c r="U132"/>
  <c r="U133"/>
  <c r="U160"/>
  <c r="T104"/>
  <c r="U105"/>
  <c r="T209"/>
  <c r="U210"/>
  <c r="T110"/>
  <c r="U111"/>
  <c r="T175"/>
  <c r="U175"/>
  <c r="U176"/>
  <c r="U236"/>
  <c r="T151"/>
  <c r="U152"/>
  <c r="U118"/>
  <c r="T249"/>
  <c r="U250"/>
  <c r="U257"/>
  <c r="T202"/>
  <c r="U202"/>
  <c r="U203"/>
  <c r="T181"/>
  <c r="U181"/>
  <c r="U182"/>
  <c r="T126"/>
  <c r="U127"/>
  <c r="T59"/>
  <c r="U60"/>
  <c r="U19"/>
  <c r="T10"/>
  <c r="T11"/>
  <c r="U11"/>
  <c r="T180" i="11"/>
  <c r="T244"/>
  <c r="S226"/>
  <c r="T226"/>
  <c r="T418"/>
  <c r="R409"/>
  <c r="T409"/>
  <c r="T196"/>
  <c r="R350"/>
  <c r="T350"/>
  <c r="T351"/>
  <c r="S306"/>
  <c r="S326"/>
  <c r="T307"/>
  <c r="S579"/>
  <c r="T580"/>
  <c r="S455"/>
  <c r="T291"/>
  <c r="R269"/>
  <c r="R217"/>
  <c r="R224"/>
  <c r="T218"/>
  <c r="S171"/>
  <c r="T171"/>
  <c r="T158"/>
  <c r="T552"/>
  <c r="S490"/>
  <c r="T457"/>
  <c r="T85"/>
  <c r="R156"/>
  <c r="T156"/>
  <c r="T393"/>
  <c r="T645" i="14"/>
  <c r="U646"/>
  <c r="T566"/>
  <c r="U567"/>
  <c r="U519"/>
  <c r="T500"/>
  <c r="U434"/>
  <c r="U416"/>
  <c r="T534"/>
  <c r="U534"/>
  <c r="U535"/>
  <c r="U378"/>
  <c r="U209"/>
  <c r="T208"/>
  <c r="U208"/>
  <c r="U328"/>
  <c r="T301"/>
  <c r="U302"/>
  <c r="T159"/>
  <c r="U159"/>
  <c r="T32"/>
  <c r="U59"/>
  <c r="T125"/>
  <c r="U126"/>
  <c r="T248"/>
  <c r="U249"/>
  <c r="T150"/>
  <c r="U151"/>
  <c r="T102"/>
  <c r="U102"/>
  <c r="U110"/>
  <c r="T103"/>
  <c r="U103"/>
  <c r="U104"/>
  <c r="U10"/>
  <c r="T269" i="11"/>
  <c r="R326"/>
  <c r="T326"/>
  <c r="T579"/>
  <c r="S596"/>
  <c r="T596"/>
  <c r="T306"/>
  <c r="T217"/>
  <c r="T224"/>
  <c r="T490"/>
  <c r="T377"/>
  <c r="R455"/>
  <c r="T637" i="14"/>
  <c r="U637"/>
  <c r="U645"/>
  <c r="T565"/>
  <c r="U565"/>
  <c r="U566"/>
  <c r="U500"/>
  <c r="T456"/>
  <c r="T293"/>
  <c r="U301"/>
  <c r="T158"/>
  <c r="T149"/>
  <c r="U149"/>
  <c r="U150"/>
  <c r="U248"/>
  <c r="T247"/>
  <c r="U247"/>
  <c r="U125"/>
  <c r="T117"/>
  <c r="U117"/>
  <c r="U32"/>
  <c r="T455" i="11"/>
  <c r="U456" i="14"/>
  <c r="T377"/>
  <c r="U377"/>
  <c r="U293"/>
  <c r="T292"/>
  <c r="U292"/>
  <c r="T31"/>
  <c r="U158"/>
  <c r="U31"/>
  <c r="T565" i="11" l="1"/>
  <c r="S267" i="14"/>
  <c r="U268"/>
  <c r="U269"/>
  <c r="T543" i="15"/>
  <c r="T602"/>
  <c r="T603"/>
  <c r="R596"/>
  <c r="R563"/>
  <c r="R562" s="1"/>
  <c r="R561" s="1"/>
  <c r="T571"/>
  <c r="R556"/>
  <c r="R555" s="1"/>
  <c r="R554" s="1"/>
  <c r="R557"/>
  <c r="S558"/>
  <c r="S549"/>
  <c r="T542"/>
  <c r="R542"/>
  <c r="R541" s="1"/>
  <c r="R540" s="1"/>
  <c r="R539" s="1"/>
  <c r="T541"/>
  <c r="T527"/>
  <c r="T512"/>
  <c r="S447"/>
  <c r="T453"/>
  <c r="R440"/>
  <c r="T440"/>
  <c r="T407"/>
  <c r="T374"/>
  <c r="S323"/>
  <c r="S322" s="1"/>
  <c r="S301"/>
  <c r="T298"/>
  <c r="S266"/>
  <c r="T266" s="1"/>
  <c r="R262"/>
  <c r="R261" s="1"/>
  <c r="R260" s="1"/>
  <c r="S241"/>
  <c r="S240" s="1"/>
  <c r="S213"/>
  <c r="R214"/>
  <c r="R175"/>
  <c r="R174" s="1"/>
  <c r="R173"/>
  <c r="R176"/>
  <c r="T178"/>
  <c r="T173"/>
  <c r="T177"/>
  <c r="S168"/>
  <c r="R151"/>
  <c r="R139" s="1"/>
  <c r="T154"/>
  <c r="R80"/>
  <c r="R79" s="1"/>
  <c r="S78"/>
  <c r="S80"/>
  <c r="S79" s="1"/>
  <c r="T56"/>
  <c r="T29"/>
  <c r="R13"/>
  <c r="R12" s="1"/>
  <c r="T42"/>
  <c r="R34"/>
  <c r="R33"/>
  <c r="R32" s="1"/>
  <c r="R31"/>
  <c r="T31" s="1"/>
  <c r="T21"/>
  <c r="T23"/>
  <c r="R21"/>
  <c r="R20"/>
  <c r="R19" s="1"/>
  <c r="R22"/>
  <c r="T22" s="1"/>
  <c r="T50"/>
  <c r="R46"/>
  <c r="R45" s="1"/>
  <c r="T63"/>
  <c r="R61"/>
  <c r="R60" s="1"/>
  <c r="R59" s="1"/>
  <c r="R62"/>
  <c r="R100"/>
  <c r="R389"/>
  <c r="R388" s="1"/>
  <c r="T390"/>
  <c r="R387"/>
  <c r="T387" s="1"/>
  <c r="R482"/>
  <c r="T483"/>
  <c r="R481"/>
  <c r="T481" s="1"/>
  <c r="J156"/>
  <c r="J606" s="1"/>
  <c r="S14"/>
  <c r="T24"/>
  <c r="T43"/>
  <c r="T51"/>
  <c r="T64"/>
  <c r="M78"/>
  <c r="T241"/>
  <c r="T141"/>
  <c r="S140"/>
  <c r="R192"/>
  <c r="T193"/>
  <c r="R234"/>
  <c r="R233"/>
  <c r="R460"/>
  <c r="R459" s="1"/>
  <c r="R458" s="1"/>
  <c r="R457" s="1"/>
  <c r="T467"/>
  <c r="T534"/>
  <c r="S533"/>
  <c r="T533" s="1"/>
  <c r="S532"/>
  <c r="I156"/>
  <c r="I606" s="1"/>
  <c r="M156"/>
  <c r="M606" s="1"/>
  <c r="S26"/>
  <c r="T26" s="1"/>
  <c r="S33"/>
  <c r="S53"/>
  <c r="T53" s="1"/>
  <c r="S68"/>
  <c r="R88"/>
  <c r="S95"/>
  <c r="T106"/>
  <c r="S109"/>
  <c r="T130"/>
  <c r="T240"/>
  <c r="R161"/>
  <c r="T161" s="1"/>
  <c r="T162"/>
  <c r="R160"/>
  <c r="R159" s="1"/>
  <c r="S211"/>
  <c r="R229"/>
  <c r="R228"/>
  <c r="R227" s="1"/>
  <c r="R226" s="1"/>
  <c r="T273"/>
  <c r="R293"/>
  <c r="R292" s="1"/>
  <c r="R291" s="1"/>
  <c r="T294"/>
  <c r="T338"/>
  <c r="R331"/>
  <c r="T384"/>
  <c r="R380"/>
  <c r="R379" s="1"/>
  <c r="R378" s="1"/>
  <c r="R377" s="1"/>
  <c r="R447"/>
  <c r="R446" s="1"/>
  <c r="T448"/>
  <c r="R445"/>
  <c r="R444" s="1"/>
  <c r="S480"/>
  <c r="S479"/>
  <c r="T517"/>
  <c r="R508"/>
  <c r="R507" s="1"/>
  <c r="R506" s="1"/>
  <c r="R499" s="1"/>
  <c r="R548"/>
  <c r="R547"/>
  <c r="R546" s="1"/>
  <c r="R545" s="1"/>
  <c r="S34"/>
  <c r="T34" s="1"/>
  <c r="R129"/>
  <c r="T132"/>
  <c r="N135"/>
  <c r="N85" s="1"/>
  <c r="N156" s="1"/>
  <c r="N606" s="1"/>
  <c r="T143"/>
  <c r="T233"/>
  <c r="T389"/>
  <c r="R577"/>
  <c r="T76"/>
  <c r="S75"/>
  <c r="T89"/>
  <c r="S88"/>
  <c r="T88" s="1"/>
  <c r="S87"/>
  <c r="T87" s="1"/>
  <c r="T101"/>
  <c r="S100"/>
  <c r="T100" s="1"/>
  <c r="T123"/>
  <c r="S122"/>
  <c r="T122" s="1"/>
  <c r="T160"/>
  <c r="S159"/>
  <c r="T159" s="1"/>
  <c r="R167"/>
  <c r="R166"/>
  <c r="R165" s="1"/>
  <c r="R158" s="1"/>
  <c r="R171" s="1"/>
  <c r="T187"/>
  <c r="R183"/>
  <c r="R182" s="1"/>
  <c r="R181" s="1"/>
  <c r="R322"/>
  <c r="T322" s="1"/>
  <c r="T323"/>
  <c r="R353"/>
  <c r="T354"/>
  <c r="R352"/>
  <c r="R351" s="1"/>
  <c r="R350" s="1"/>
  <c r="R420"/>
  <c r="R419" s="1"/>
  <c r="R418" s="1"/>
  <c r="T421"/>
  <c r="S444"/>
  <c r="T501"/>
  <c r="S500"/>
  <c r="T183"/>
  <c r="T234"/>
  <c r="T482"/>
  <c r="T572"/>
  <c r="T168"/>
  <c r="T214"/>
  <c r="T235"/>
  <c r="S257"/>
  <c r="T257" s="1"/>
  <c r="S263"/>
  <c r="S279"/>
  <c r="S319"/>
  <c r="S388"/>
  <c r="T388" s="1"/>
  <c r="S406"/>
  <c r="S431"/>
  <c r="S441"/>
  <c r="T442"/>
  <c r="S446"/>
  <c r="T446" s="1"/>
  <c r="S590"/>
  <c r="S598"/>
  <c r="S119"/>
  <c r="T119" s="1"/>
  <c r="S135"/>
  <c r="S151"/>
  <c r="T151" s="1"/>
  <c r="S175"/>
  <c r="T188"/>
  <c r="S199"/>
  <c r="R219"/>
  <c r="R218" s="1"/>
  <c r="R217" s="1"/>
  <c r="S230"/>
  <c r="R246"/>
  <c r="R245" s="1"/>
  <c r="R244" s="1"/>
  <c r="T289"/>
  <c r="T295"/>
  <c r="R308"/>
  <c r="R307" s="1"/>
  <c r="R306" s="1"/>
  <c r="T339"/>
  <c r="S357"/>
  <c r="T385"/>
  <c r="T391"/>
  <c r="S396"/>
  <c r="T397"/>
  <c r="R438"/>
  <c r="T449"/>
  <c r="T468"/>
  <c r="S495"/>
  <c r="T495" s="1"/>
  <c r="T518"/>
  <c r="R532"/>
  <c r="S565"/>
  <c r="T566"/>
  <c r="R599"/>
  <c r="R598" s="1"/>
  <c r="R605" s="1"/>
  <c r="S600"/>
  <c r="T600" s="1"/>
  <c r="S176"/>
  <c r="T176" s="1"/>
  <c r="S182"/>
  <c r="S190"/>
  <c r="S200"/>
  <c r="T200" s="1"/>
  <c r="S221"/>
  <c r="S239"/>
  <c r="S248"/>
  <c r="S254"/>
  <c r="S276"/>
  <c r="T276" s="1"/>
  <c r="R283"/>
  <c r="S297"/>
  <c r="S310"/>
  <c r="S331"/>
  <c r="T331" s="1"/>
  <c r="S341"/>
  <c r="T341" s="1"/>
  <c r="S347"/>
  <c r="S367"/>
  <c r="S373"/>
  <c r="S379"/>
  <c r="S399"/>
  <c r="T399" s="1"/>
  <c r="S410"/>
  <c r="S426"/>
  <c r="T426" s="1"/>
  <c r="S470"/>
  <c r="S476"/>
  <c r="S496"/>
  <c r="S502"/>
  <c r="T502" s="1"/>
  <c r="S520"/>
  <c r="T520" s="1"/>
  <c r="S526"/>
  <c r="S540"/>
  <c r="S568"/>
  <c r="T568" s="1"/>
  <c r="S583"/>
  <c r="S601"/>
  <c r="T601" s="1"/>
  <c r="T564" i="11" l="1"/>
  <c r="U267" i="14"/>
  <c r="S266"/>
  <c r="R552" i="15"/>
  <c r="S556"/>
  <c r="T558"/>
  <c r="S557"/>
  <c r="T557" s="1"/>
  <c r="S547"/>
  <c r="S548"/>
  <c r="T548" s="1"/>
  <c r="T549"/>
  <c r="T445"/>
  <c r="T444"/>
  <c r="R409"/>
  <c r="R455"/>
  <c r="T301"/>
  <c r="S300"/>
  <c r="T300" s="1"/>
  <c r="T213"/>
  <c r="R212"/>
  <c r="R213"/>
  <c r="S166"/>
  <c r="S165" s="1"/>
  <c r="S167"/>
  <c r="T167" s="1"/>
  <c r="T565"/>
  <c r="S564"/>
  <c r="T396"/>
  <c r="S395"/>
  <c r="T199"/>
  <c r="S198"/>
  <c r="S134"/>
  <c r="T134" s="1"/>
  <c r="T135"/>
  <c r="T406"/>
  <c r="S405"/>
  <c r="T263"/>
  <c r="S262"/>
  <c r="R128"/>
  <c r="T128" s="1"/>
  <c r="T129"/>
  <c r="T95"/>
  <c r="S94"/>
  <c r="T33"/>
  <c r="S32"/>
  <c r="T32" s="1"/>
  <c r="T14"/>
  <c r="S13"/>
  <c r="S16"/>
  <c r="S99"/>
  <c r="T532"/>
  <c r="T508"/>
  <c r="T447"/>
  <c r="R99"/>
  <c r="R98" s="1"/>
  <c r="R85" s="1"/>
  <c r="R156" s="1"/>
  <c r="T239"/>
  <c r="S238"/>
  <c r="T238" s="1"/>
  <c r="T431"/>
  <c r="S420"/>
  <c r="T165"/>
  <c r="S158"/>
  <c r="R480"/>
  <c r="T480" s="1"/>
  <c r="R479"/>
  <c r="R490" s="1"/>
  <c r="S507"/>
  <c r="T470"/>
  <c r="S460"/>
  <c r="T182"/>
  <c r="S181"/>
  <c r="T357"/>
  <c r="S353"/>
  <c r="T353" s="1"/>
  <c r="T590"/>
  <c r="S589"/>
  <c r="T583"/>
  <c r="S582"/>
  <c r="T476"/>
  <c r="S475"/>
  <c r="T347"/>
  <c r="S346"/>
  <c r="T297"/>
  <c r="S293"/>
  <c r="T248"/>
  <c r="S247"/>
  <c r="T247" s="1"/>
  <c r="S246"/>
  <c r="T230"/>
  <c r="S229"/>
  <c r="T229" s="1"/>
  <c r="S228"/>
  <c r="T175"/>
  <c r="S174"/>
  <c r="T174" s="1"/>
  <c r="S605"/>
  <c r="T605" s="1"/>
  <c r="T598"/>
  <c r="T441"/>
  <c r="S439"/>
  <c r="T439" s="1"/>
  <c r="S438"/>
  <c r="T438" s="1"/>
  <c r="T319"/>
  <c r="S318"/>
  <c r="T318" s="1"/>
  <c r="T75"/>
  <c r="S74"/>
  <c r="S62"/>
  <c r="T62" s="1"/>
  <c r="S61"/>
  <c r="T68"/>
  <c r="R191"/>
  <c r="T192"/>
  <c r="T380"/>
  <c r="S352"/>
  <c r="S20"/>
  <c r="T373"/>
  <c r="S372"/>
  <c r="T221"/>
  <c r="S220"/>
  <c r="T220" s="1"/>
  <c r="S219"/>
  <c r="T379"/>
  <c r="S378"/>
  <c r="R282"/>
  <c r="T283"/>
  <c r="T279"/>
  <c r="S272"/>
  <c r="T526"/>
  <c r="S525"/>
  <c r="T540"/>
  <c r="S539"/>
  <c r="T539" s="1"/>
  <c r="T496"/>
  <c r="S494"/>
  <c r="T410"/>
  <c r="T367"/>
  <c r="S366"/>
  <c r="T366" s="1"/>
  <c r="T310"/>
  <c r="S309"/>
  <c r="T309" s="1"/>
  <c r="S308"/>
  <c r="T254"/>
  <c r="S253"/>
  <c r="T500"/>
  <c r="T109"/>
  <c r="S108"/>
  <c r="T108" s="1"/>
  <c r="T140"/>
  <c r="S139"/>
  <c r="T139" s="1"/>
  <c r="S330"/>
  <c r="T599"/>
  <c r="S46"/>
  <c r="T563" i="11" l="1"/>
  <c r="R562"/>
  <c r="U266" i="14"/>
  <c r="S265"/>
  <c r="S555" i="15"/>
  <c r="T556"/>
  <c r="T547"/>
  <c r="S546"/>
  <c r="T479"/>
  <c r="R211"/>
  <c r="T212"/>
  <c r="T166"/>
  <c r="T253"/>
  <c r="S252"/>
  <c r="T372"/>
  <c r="S371"/>
  <c r="T371" s="1"/>
  <c r="T228"/>
  <c r="S227"/>
  <c r="T346"/>
  <c r="S345"/>
  <c r="T582"/>
  <c r="S581"/>
  <c r="T460"/>
  <c r="S459"/>
  <c r="T507"/>
  <c r="S506"/>
  <c r="S171"/>
  <c r="T171" s="1"/>
  <c r="T158"/>
  <c r="T420"/>
  <c r="S419"/>
  <c r="T16"/>
  <c r="S15"/>
  <c r="T15" s="1"/>
  <c r="S271"/>
  <c r="T378"/>
  <c r="T352"/>
  <c r="S351"/>
  <c r="R190"/>
  <c r="T191"/>
  <c r="T246"/>
  <c r="S245"/>
  <c r="T405"/>
  <c r="S404"/>
  <c r="T198"/>
  <c r="S197"/>
  <c r="T564"/>
  <c r="S563"/>
  <c r="T330"/>
  <c r="S329"/>
  <c r="T282"/>
  <c r="R272"/>
  <c r="R271" s="1"/>
  <c r="R270" s="1"/>
  <c r="R269" s="1"/>
  <c r="R326" s="1"/>
  <c r="T20"/>
  <c r="S19"/>
  <c r="T19" s="1"/>
  <c r="T293"/>
  <c r="S292"/>
  <c r="T475"/>
  <c r="S474"/>
  <c r="T589"/>
  <c r="S588"/>
  <c r="T181"/>
  <c r="S180"/>
  <c r="T99"/>
  <c r="S98"/>
  <c r="T46"/>
  <c r="S45"/>
  <c r="T45" s="1"/>
  <c r="T308"/>
  <c r="S307"/>
  <c r="T494"/>
  <c r="S493"/>
  <c r="T525"/>
  <c r="S524"/>
  <c r="T524" s="1"/>
  <c r="T219"/>
  <c r="S218"/>
  <c r="T61"/>
  <c r="S60"/>
  <c r="T74"/>
  <c r="S73"/>
  <c r="T13"/>
  <c r="S12"/>
  <c r="T94"/>
  <c r="S93"/>
  <c r="T262"/>
  <c r="S261"/>
  <c r="T395"/>
  <c r="S394"/>
  <c r="R561" i="11" l="1"/>
  <c r="T562"/>
  <c r="S264" i="14"/>
  <c r="U265"/>
  <c r="T555" i="15"/>
  <c r="S554"/>
  <c r="T554" s="1"/>
  <c r="S545"/>
  <c r="T545" s="1"/>
  <c r="T546"/>
  <c r="R196"/>
  <c r="T211"/>
  <c r="T73"/>
  <c r="S72"/>
  <c r="T493"/>
  <c r="S492"/>
  <c r="T588"/>
  <c r="S587"/>
  <c r="T292"/>
  <c r="S291"/>
  <c r="T291" s="1"/>
  <c r="T563"/>
  <c r="S562"/>
  <c r="T404"/>
  <c r="S403"/>
  <c r="T419"/>
  <c r="S418"/>
  <c r="T506"/>
  <c r="S499"/>
  <c r="T499" s="1"/>
  <c r="T581"/>
  <c r="S580"/>
  <c r="T227"/>
  <c r="S226"/>
  <c r="T252"/>
  <c r="S251"/>
  <c r="T251" s="1"/>
  <c r="T272"/>
  <c r="T394"/>
  <c r="S393"/>
  <c r="S92"/>
  <c r="T92" s="1"/>
  <c r="T93"/>
  <c r="T218"/>
  <c r="S217"/>
  <c r="T261"/>
  <c r="S260"/>
  <c r="T260" s="1"/>
  <c r="T12"/>
  <c r="T60"/>
  <c r="S59"/>
  <c r="T59" s="1"/>
  <c r="T307"/>
  <c r="S306"/>
  <c r="T306" s="1"/>
  <c r="T98"/>
  <c r="S85"/>
  <c r="T85" s="1"/>
  <c r="T474"/>
  <c r="S473"/>
  <c r="T473" s="1"/>
  <c r="T329"/>
  <c r="T197"/>
  <c r="S196"/>
  <c r="T196" s="1"/>
  <c r="T245"/>
  <c r="T351"/>
  <c r="S350"/>
  <c r="T350" s="1"/>
  <c r="T271"/>
  <c r="S270"/>
  <c r="T190"/>
  <c r="R180"/>
  <c r="R224" s="1"/>
  <c r="R606" s="1"/>
  <c r="T459"/>
  <c r="S458"/>
  <c r="T345"/>
  <c r="S344"/>
  <c r="T344" s="1"/>
  <c r="T561" i="11" l="1"/>
  <c r="R577"/>
  <c r="U264" i="14"/>
  <c r="S157"/>
  <c r="S244" i="15"/>
  <c r="T244" s="1"/>
  <c r="T580"/>
  <c r="S579"/>
  <c r="T579" s="1"/>
  <c r="T418"/>
  <c r="S409"/>
  <c r="T409" s="1"/>
  <c r="T562"/>
  <c r="S561"/>
  <c r="T587"/>
  <c r="S586"/>
  <c r="T72"/>
  <c r="S71"/>
  <c r="T71" s="1"/>
  <c r="T393"/>
  <c r="S377"/>
  <c r="T377" s="1"/>
  <c r="T270"/>
  <c r="S269"/>
  <c r="T269" s="1"/>
  <c r="T217"/>
  <c r="S224"/>
  <c r="T224" s="1"/>
  <c r="T458"/>
  <c r="S457"/>
  <c r="T226"/>
  <c r="T403"/>
  <c r="S402"/>
  <c r="T402" s="1"/>
  <c r="S552"/>
  <c r="T552" s="1"/>
  <c r="T492"/>
  <c r="S328"/>
  <c r="T180"/>
  <c r="S156"/>
  <c r="R606" i="11" l="1"/>
  <c r="T606" s="1"/>
  <c r="T577"/>
  <c r="S692" i="14"/>
  <c r="U692" s="1"/>
  <c r="U157"/>
  <c r="T328" i="15"/>
  <c r="S455"/>
  <c r="T455" s="1"/>
  <c r="T561"/>
  <c r="S577"/>
  <c r="T577" s="1"/>
  <c r="T156"/>
  <c r="T457"/>
  <c r="S490"/>
  <c r="T490" s="1"/>
  <c r="T586"/>
  <c r="S596"/>
  <c r="T596" s="1"/>
  <c r="S326"/>
  <c r="T326" s="1"/>
  <c r="S606" l="1"/>
  <c r="T606" s="1"/>
</calcChain>
</file>

<file path=xl/sharedStrings.xml><?xml version="1.0" encoding="utf-8"?>
<sst xmlns="http://schemas.openxmlformats.org/spreadsheetml/2006/main" count="8898" uniqueCount="555">
  <si>
    <t>09 1 00 00000</t>
  </si>
  <si>
    <t>09 1 01 92310</t>
  </si>
  <si>
    <t>09 1 01 S2310</t>
  </si>
  <si>
    <t>Расходы на текущий, капитальный ремонт гидротехнических сооружений (в т.ч. разработку ПСД), находящихся в муниципальной собственности, предназначенных для защиты от наводнений в результате прохождения паводков на условиях софинансирования</t>
  </si>
  <si>
    <t>Основное мероприятия "Благоустройство дворовых территорий"</t>
  </si>
  <si>
    <t>Субсидии бюджетам МО ПК на поддержку муниципальных программ по благоустройству территорий муниципальных образований</t>
  </si>
  <si>
    <t>13 9  01 92610</t>
  </si>
  <si>
    <t>13 9  01 S2610</t>
  </si>
  <si>
    <t>Поддержка муниципальной программы по благоустройству территории муниципального образования на условиях софинансирования</t>
  </si>
  <si>
    <t>13 9 F2 00000</t>
  </si>
  <si>
    <t>Федеральный проект "Формирование комфортной городской среды"</t>
  </si>
  <si>
    <t>Субсидии бюджетам муниципальных образований Приморского края на поддержку муниципальных программ формирования современной городской среды</t>
  </si>
  <si>
    <t>13 9 F2 55550</t>
  </si>
  <si>
    <t>05 1 01 92010</t>
  </si>
  <si>
    <t>05 1 01 S2010</t>
  </si>
  <si>
    <t>06 9 01 92540</t>
  </si>
  <si>
    <t>06 9 01 S2540</t>
  </si>
  <si>
    <t>Расходы на комплектование книжных фондов и обеспечение информационно-техническим оборудованием библиотек на условиях софинансирования</t>
  </si>
  <si>
    <t>15 9 01 L4970</t>
  </si>
  <si>
    <t>15 9 01 00000</t>
  </si>
  <si>
    <t>15 9 00 00000</t>
  </si>
  <si>
    <t>15 0 00 00000</t>
  </si>
  <si>
    <t xml:space="preserve">Муниципальная программа "Обеспечение жильем молодых семей Дальнереченского городского округа" </t>
  </si>
  <si>
    <t>05 2 01 93140</t>
  </si>
  <si>
    <t xml:space="preserve"> Муниципальная программа "Развитие образования Дальнереченского городского округа"</t>
  </si>
  <si>
    <t>Подпрограмма "Развитие системы общего образования Дальнереченского городского округа"</t>
  </si>
  <si>
    <t>Основное мероприятие  "Финансовое обеспечение учреждений общего образования"</t>
  </si>
  <si>
    <t>99 9 01 M0820</t>
  </si>
  <si>
    <t>Оценка недвижимости, признание прав и регулирование отношений по муниципальной собственности (мероприятия по реализации муниципальной политики в области приватизации и управления муниципальной собственностью)</t>
  </si>
  <si>
    <t>Дополнительное образование детей</t>
  </si>
  <si>
    <t>0703</t>
  </si>
  <si>
    <t>Основное мероприятие "Обеспечение деятельности органов местного самоуправления"</t>
  </si>
  <si>
    <t>99 0 01 00000</t>
  </si>
  <si>
    <t>99 9 01 10010</t>
  </si>
  <si>
    <t>99 9 01 00000</t>
  </si>
  <si>
    <t>99 9 01 10020</t>
  </si>
  <si>
    <t>99 9 01 10030</t>
  </si>
  <si>
    <t>99 9 01 10040</t>
  </si>
  <si>
    <t>Основное мероприятие "Исполнение отдельных государственных полномочий"</t>
  </si>
  <si>
    <t>99 9 02 00000</t>
  </si>
  <si>
    <t>99 9 01 10050</t>
  </si>
  <si>
    <t>99 9 01 20270</t>
  </si>
  <si>
    <t>Основное мероприятие "Организация деятельности МФЦ  на территории Дальнереченского городского округа"</t>
  </si>
  <si>
    <t>08 9 01 00000</t>
  </si>
  <si>
    <t>08 9 01 S2070</t>
  </si>
  <si>
    <t>Основное мероприятие "Обеспечение деятельности в сфере установленных функций"</t>
  </si>
  <si>
    <t>99 9 01 20140</t>
  </si>
  <si>
    <t>99 9 01 20240</t>
  </si>
  <si>
    <t>99 9 01 20290</t>
  </si>
  <si>
    <t>99 9 01 20300</t>
  </si>
  <si>
    <t>99 9 02 59300</t>
  </si>
  <si>
    <t>99 9 02 93010</t>
  </si>
  <si>
    <t>99 9 02 93030</t>
  </si>
  <si>
    <t>99 9 02 93100</t>
  </si>
  <si>
    <t>(рублей)</t>
  </si>
  <si>
    <t>Материальная помощь на погребение и организацию похорон почётного жителя Дальнереченского городского округа</t>
  </si>
  <si>
    <t>99 9 01 20530</t>
  </si>
  <si>
    <t>Профессиональная подготовка, переподготовка и повышение квалификации</t>
  </si>
  <si>
    <t>0705</t>
  </si>
  <si>
    <t>Муниципальная программа "Развитие муниципальной службы в администрации Дальнереченского городского округа"</t>
  </si>
  <si>
    <t>12 0 00 00000</t>
  </si>
  <si>
    <t>12 9 00 00000</t>
  </si>
  <si>
    <t>Основное мероприятие " Повышение уровня профессиональной подготовки муниципальных служащих"</t>
  </si>
  <si>
    <t>12 9 01 00000</t>
  </si>
  <si>
    <t>12 9 01 20540</t>
  </si>
  <si>
    <t>7</t>
  </si>
  <si>
    <t>Обучение муниципальных служащих по программам повышения квалификации  и профессиональной переподготовки</t>
  </si>
  <si>
    <t>Капитальный ремонт и ремонт автомобильных дорог общего пользования населенных пунктов за счет средств местного бюджета на условиях софинансирования</t>
  </si>
  <si>
    <t>02 1 01 S2390</t>
  </si>
  <si>
    <t>Субсидии бюджетам МО ПК на капитальный ремонт и ремонт автомобильных дорог общего пользования населенных пунктов за счет дорожного фонда Приморского края</t>
  </si>
  <si>
    <t>02 1 01 92390</t>
  </si>
  <si>
    <t xml:space="preserve">0503 </t>
  </si>
  <si>
    <t>13 9 00 00000</t>
  </si>
  <si>
    <t>13 9 01 00000</t>
  </si>
  <si>
    <t>Муниципальная программа "Формирование современной городской среды Дальнереченского городского округа"</t>
  </si>
  <si>
    <t>13 0 00 00000</t>
  </si>
  <si>
    <t>Другие вопросы в области социальной политики</t>
  </si>
  <si>
    <t>1006</t>
  </si>
  <si>
    <t>Основное мероприятие "Осуществление полномочий в области социальной политики"</t>
  </si>
  <si>
    <t>Судебная система</t>
  </si>
  <si>
    <t>0105</t>
  </si>
  <si>
    <t>Составление (изменение) списков кандидатов в присяжные заседатели федеральных судов общей юрисдикции в Российской Федерации</t>
  </si>
  <si>
    <t>99 9 02 51200</t>
  </si>
  <si>
    <t>Составление (изменение) списков кандидатов в присяжные заседатели для Приморского краевого суда</t>
  </si>
  <si>
    <t>Мероприятия по патриотическому  воспитанию граждан на территории Дальнереченского городского округа</t>
  </si>
  <si>
    <t xml:space="preserve">Мероприятия по патриотическому  воспитанию граждан на территории Дальнереченского городского округа </t>
  </si>
  <si>
    <t>Муниципальная программа "Профилактика терроризма и экстремизма в Дальнереченском городском округе"</t>
  </si>
  <si>
    <t>14 0 00 00000</t>
  </si>
  <si>
    <t>Основное мероприятие "Профилактика терроризма и экстремизма, а также минимизация последствий их проявления"</t>
  </si>
  <si>
    <t>Мероприятия по профилактике экстремизма и терроризма, профилактике правонарушений и борьбе с преступностью</t>
  </si>
  <si>
    <t>14 9 00 00000</t>
  </si>
  <si>
    <t>14 9 01 00000</t>
  </si>
  <si>
    <t>14 9 01 20190</t>
  </si>
  <si>
    <t>Телевидение и радиовещание</t>
  </si>
  <si>
    <t>1201</t>
  </si>
  <si>
    <t>Информационное освещение деятельности муниципальных учреждений и органов местного самоуправления в средствах массовой информации</t>
  </si>
  <si>
    <t>Основное мероприятие "Информирование населения"</t>
  </si>
  <si>
    <t>08 9 01 20570</t>
  </si>
  <si>
    <t xml:space="preserve">Содержание многофункциональных центров предоставления государственных и муниципальных услуг за счет средств местного бюджета </t>
  </si>
  <si>
    <t>Капитальные вложения в объекты государственной (муниципальной) собственности</t>
  </si>
  <si>
    <t>Бюджетные инвестиции</t>
  </si>
  <si>
    <t>400</t>
  </si>
  <si>
    <t>Обеспечение проведения выборов и референдумов</t>
  </si>
  <si>
    <t>Основное мероприятие "Обеспечение деятельности территориальной избирательной комиссии"</t>
  </si>
  <si>
    <t>Проведение выборов и референдумов</t>
  </si>
  <si>
    <t>Специальные расходы</t>
  </si>
  <si>
    <t>99 9 01 20280</t>
  </si>
  <si>
    <t>880</t>
  </si>
  <si>
    <t>Основное мероприятие "Осуществление полномочий в области жилищного хозяйства"</t>
  </si>
  <si>
    <t>Субсидии на возмещение затрат, связанных с оказанием услуг по начислению, сбору, взысканию и перечислению платы за пользование жилым помещением (платы за наем) муниципального жилищного фонда Дальнереченского городского округа</t>
  </si>
  <si>
    <t>99 9 01 20580</t>
  </si>
  <si>
    <t>99 9 01 20590</t>
  </si>
  <si>
    <t>Субсидии некоммерческим организациям (за исключением государственных и муниципальных учреждений)</t>
  </si>
  <si>
    <t>630</t>
  </si>
  <si>
    <t>99 9 01 20600</t>
  </si>
  <si>
    <t>08 9 01 20610</t>
  </si>
  <si>
    <t>Субсидии социально ориентированным некоммерческим  организациям инвалидов</t>
  </si>
  <si>
    <t>Cубсидии на строительство, реконструкцию зданий (в том числе проектно-изыскательские работы) муниципальных образовательных организаций, реализующих лсновную общеобразовательную программу дошкольного образования на условиях софинансирования</t>
  </si>
  <si>
    <t>Субсидии из краевого бюджета бюджетам муниципальных образований Приморского края на строительство, реконструкцию зданий (в том числе проектно-изыскательские работы) муниципальных образовательных организаций, реализующих основную общеобразовательную программу дошкольного образования</t>
  </si>
  <si>
    <t>Расходы на приобретение программных продуктов, компьютеров и комплектующих</t>
  </si>
  <si>
    <t>Субсидии из краевого бюджета бюджетам муниципальных образований Приморского края на комплектование книжных фондов и обеспечение информационно-техническим оборудованием библиотек</t>
  </si>
  <si>
    <t>Субсидии из краевого бюджета бюджетам муниципальных образований Приморского края на строительство, реконструкцию зданий (в том числе проектно-изыскательские работы) муниципальных образовательных организаций, реализующих лсновную общеобразовательную программу дошкольного образования</t>
  </si>
  <si>
    <t>Субсидии бюджетам муниципальных образований Приморского края  на обеспечение граждан твердым топливом (дровами)</t>
  </si>
  <si>
    <t>Субсидии бюджетам муниципальных образований Приморского края на текущий, капитальный ремонт гидротехнических сооружений ( в том числе разработку проектно-сметной документации), находящейся в муниципальной собственности, предназначенных для защиты от наводнений в результате прихождения паводков</t>
  </si>
  <si>
    <t xml:space="preserve">Социальные выплаты молодым семьям для приобретения (строительства) стандартного жилья </t>
  </si>
  <si>
    <t>05 2 01 20150</t>
  </si>
  <si>
    <t>Субсидии на проведение капитального и текущего ремонта, благоустройство территорий  учреждений, организацию безопасности учреждений</t>
  </si>
  <si>
    <t xml:space="preserve">Субвенции на 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 </t>
  </si>
  <si>
    <t>Основное мероприятие "Осуществление отдельных государственных полномочий"</t>
  </si>
  <si>
    <t>Субвенции бюджетам муниципальных образований Приморского края на осуществление отдельных государственных полномочий по обеспечению мер социальной поддержки педагогическим работникам муниципальных образовательных организаций Приморского края</t>
  </si>
  <si>
    <t>05 2 01 93150</t>
  </si>
  <si>
    <t>Субвенции на обеспечение  бесплатным питанием детей, обучающихся в муниципальных общеобразовательных организациях Приморского края</t>
  </si>
  <si>
    <t>Субвенции на компенсацию части  платы, взимаемой с родителей (законных представителей)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</si>
  <si>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Субвенции на обеспечение бесплатным питанием детей, обучающихся в муниципальных общеобразовательных организациях Приморского края</t>
  </si>
  <si>
    <t xml:space="preserve">Субвенции на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общего, дополнительного образования детей в муниципальных общеобразовательных организациях Приморского края </t>
  </si>
  <si>
    <t xml:space="preserve"> Составление (изменение) списков кандидатов в присяжные заседатели для 3 окружного военного суда и Черемховского гарнизонного военного суда</t>
  </si>
  <si>
    <t xml:space="preserve"> Составление (изменение) списков кандидатов в присяжные заседатели для Районных и городских судов Приморского края</t>
  </si>
  <si>
    <t>Составление (изменение) списков кандидатов в присяжные заседатели для Тихоокеанского флотского военного суда и гарнизонных военных судов</t>
  </si>
  <si>
    <t>Составление (изменение) списков кандидатов в присяжные заседатели для 3 окружного военного суда и Черемховского гарнизонного военного суда</t>
  </si>
  <si>
    <t>Субвенции бюджетам муниципальных образований Приморского края на реализацию государственного полномочия по установлению регулируемых тарифов на регулярные перевозки пассажиров и багажа автомобильным и наземным электрическим общественным транспортом по муниципальным маршрутам в границах муниципального образования</t>
  </si>
  <si>
    <t>99 9 02 93130</t>
  </si>
  <si>
    <t>Расходы на опубликование нормативно-правовых актов</t>
  </si>
  <si>
    <t>Проектирование, строительство, капитальный ремонт и ремонт подъездных автомобильных дорог, проездов к земельным участкам, предоставленным на бесплатной основе, за счет средств местного бюджета на условиях софинансирования</t>
  </si>
  <si>
    <t>09 9 01 20320</t>
  </si>
  <si>
    <t>99 9 02 93040</t>
  </si>
  <si>
    <t>02 9 01 00000</t>
  </si>
  <si>
    <t>02 9 01 20470</t>
  </si>
  <si>
    <t>06 9 01 20140</t>
  </si>
  <si>
    <t>06 9 01 00000</t>
  </si>
  <si>
    <t>06 9 01 20340</t>
  </si>
  <si>
    <t>06 9 01 20240</t>
  </si>
  <si>
    <t>99 9 01 20360</t>
  </si>
  <si>
    <t>Основное мероприятияе "Предоставление социальных выплат молодым семьям - участникам программы"</t>
  </si>
  <si>
    <t>05 1 01 93090</t>
  </si>
  <si>
    <t>05 1 01 00000</t>
  </si>
  <si>
    <t>07 2 01 00000</t>
  </si>
  <si>
    <t>07 2 01 20260</t>
  </si>
  <si>
    <t>08 9 01 20140</t>
  </si>
  <si>
    <t>99 9 01 20370</t>
  </si>
  <si>
    <t>05 9 01 00000</t>
  </si>
  <si>
    <t>05 9 01 20240</t>
  </si>
  <si>
    <t>06 9 01 20180</t>
  </si>
  <si>
    <t>06 9 01 20220</t>
  </si>
  <si>
    <t>05 3 01 00000</t>
  </si>
  <si>
    <t>Основное мероприятияе "Осуществление отдельных полномочий в области общего образования"</t>
  </si>
  <si>
    <t>05 2 01 00000</t>
  </si>
  <si>
    <t>Основное мероприятие "Финансовое обеспечение муниципальных учреждений"</t>
  </si>
  <si>
    <t>02 1 01 00000</t>
  </si>
  <si>
    <t>02 1 01 20040</t>
  </si>
  <si>
    <t>02 1 01 S2380</t>
  </si>
  <si>
    <t xml:space="preserve">Муниципальная программа "Развитие транспортного комплекса на территории Дальнереченского городского округа" </t>
  </si>
  <si>
    <t>Отдельные мероприятия программной деятельности</t>
  </si>
  <si>
    <t xml:space="preserve">Выполнение Перечня наказов избирателей депутатами Думы Дальнереченского городского округа </t>
  </si>
  <si>
    <t>99 9 01 20450</t>
  </si>
  <si>
    <t>99 9 01 20330</t>
  </si>
  <si>
    <t xml:space="preserve">Модернизация, реконструкция, капитальный ремонт объектов теплоснабжения и электроснабжения в рамках подпрограммы "Энергосбережение и повышение энергетической эффективности Дальнереченского  городского округа" </t>
  </si>
  <si>
    <t>06 9 01 20210</t>
  </si>
  <si>
    <t>07 1 01 20250</t>
  </si>
  <si>
    <t>Муниципальная программа  "Защита населения и территории Дальнереченского городского округа от чрезвычайных ситуаций природного и техногенного характера"</t>
  </si>
  <si>
    <t xml:space="preserve">Муниципальная программа "Обеспечение доступным жильем и качественными услугами ЖКХ населения Дальнереченского городского округа" </t>
  </si>
  <si>
    <t>04 3 01 00000</t>
  </si>
  <si>
    <t>Основное мероприятие "Осуществление полномочий в области  жилищного хозяйства"</t>
  </si>
  <si>
    <t>04 3 01 20090</t>
  </si>
  <si>
    <t>04 9 01 00000</t>
  </si>
  <si>
    <t>04 9 01 20510</t>
  </si>
  <si>
    <t xml:space="preserve">Муниципальная программа "Энергоэфективность, развитие газоснабжения и энергетики в Дальнереченском городском округе" </t>
  </si>
  <si>
    <t>Основное мероприятие "Осуществление полномочий в области коммунального хозяйства"</t>
  </si>
  <si>
    <t xml:space="preserve">Подпрограмма "Энергосбережение и повышение энергетической эффективности Дальнереченского  городского округа" </t>
  </si>
  <si>
    <t>01 2 01 00000</t>
  </si>
  <si>
    <t>01 2 01 20030</t>
  </si>
  <si>
    <t>99 9 01 20390</t>
  </si>
  <si>
    <t>99 9 01 20400</t>
  </si>
  <si>
    <t>99 9 01 20420</t>
  </si>
  <si>
    <t>99 9 01 20430</t>
  </si>
  <si>
    <t>99 9 01 20440</t>
  </si>
  <si>
    <t>Основное мероприятие "Осуществление полномочий в области дорожного хозяйства"</t>
  </si>
  <si>
    <t xml:space="preserve">Муниципальная программа "Развитие образования Дальнереченского городского округа" </t>
  </si>
  <si>
    <t>Основное мероприятие "Финансовое обеспечение учреждений дошкольного образования"</t>
  </si>
  <si>
    <t>05 1 01 20140</t>
  </si>
  <si>
    <t>05 1 01 93070</t>
  </si>
  <si>
    <t>Основное мероприятие "Финансовое обеспечение учреждений общего образования"</t>
  </si>
  <si>
    <t>05 2 01 20140</t>
  </si>
  <si>
    <t>05 2 01 93060</t>
  </si>
  <si>
    <t>05 3 01 20200</t>
  </si>
  <si>
    <t>Муниципальная программа "Развитие образования Дальнереченского городского округа"</t>
  </si>
  <si>
    <t>Основное мероприятие "Финансовое обеспечение учреждений дополнительного образования детей"</t>
  </si>
  <si>
    <t>05 3 01 20140</t>
  </si>
  <si>
    <t xml:space="preserve">Муниципальная программа "Развитие культуры на территории Дальнереченского городского округа" </t>
  </si>
  <si>
    <t xml:space="preserve">Отдельные мероприятия программной деятельности </t>
  </si>
  <si>
    <t>Основное мероприятие "Молодежная политика и оздоровление детей"</t>
  </si>
  <si>
    <t>05 3 01 93080</t>
  </si>
  <si>
    <t>Муниципальная программа "Развитие культуры на территории Дальнереченского городского округа"</t>
  </si>
  <si>
    <t xml:space="preserve">Отдельные мероприятия  программной деятельности </t>
  </si>
  <si>
    <t>Основное мероприятие "Финансовое обеспечение учреждений культуры"</t>
  </si>
  <si>
    <t>Основное мероприятия "Исполнение отдельных полномочий органов местного самоуправления"</t>
  </si>
  <si>
    <t>Основное мероприятие "Организация и участие в спортивно-массовых мероприятиях"</t>
  </si>
  <si>
    <t xml:space="preserve">Муниципальная программа "Развитие физической культуры и спорта Дальнереченского городского округа" </t>
  </si>
  <si>
    <t xml:space="preserve">Муниципальная программа "Информационное общество" </t>
  </si>
  <si>
    <t>Основное мероприятие "Исполнение отдельных полномочий органов местного самоуправления"</t>
  </si>
  <si>
    <t>Основное мероприятие "Обеспечение своевременности и полноты исполнения долговых обязательств"</t>
  </si>
  <si>
    <t xml:space="preserve">Подпрограмма "Развитие дорожной отрасли на территории Дальнереченского городского округа" </t>
  </si>
  <si>
    <t xml:space="preserve">Отдельные мероприятия  программой деятельности </t>
  </si>
  <si>
    <t xml:space="preserve">Муниципальная программа  "Защита населения и территории Дальнереченского городского округа от чрезвычайных ситуаций природного и техногенного характера" </t>
  </si>
  <si>
    <t xml:space="preserve">Отдельные мероприятия программой деятельности  </t>
  </si>
  <si>
    <t xml:space="preserve">Отдельные мероприятия программой деятельности </t>
  </si>
  <si>
    <t>99 9 02 93120</t>
  </si>
  <si>
    <t>09 9 01 00000</t>
  </si>
  <si>
    <t xml:space="preserve">02 1 01 S2380 </t>
  </si>
  <si>
    <t>Муниципальная программа "Обеспечение доступным жильем и качественными услугами ЖКХ населения Дальнереченского городского округа"</t>
  </si>
  <si>
    <t xml:space="preserve">Модернизация, реконструкция, капитальный ремонт объектов теплоснабжения и электроснабжения </t>
  </si>
  <si>
    <t>Основное мероприятие "Осуществление полномочий в области благоустройства"</t>
  </si>
  <si>
    <t xml:space="preserve">Проведение капитального ремонта муниципального жилищного фонда </t>
  </si>
  <si>
    <t>Оплата за потребленную электрическую энергию уличного освещения</t>
  </si>
  <si>
    <t>Прочие мероприятия по благоустройству городского округа</t>
  </si>
  <si>
    <t>Подпрограмма "Развитие системы дошкольного образования Дальнереченского городского округа"</t>
  </si>
  <si>
    <t>Расходы на обеспечение деятельности (оказание услуг, выполнение работ) муниципальных учреждений</t>
  </si>
  <si>
    <t>Субвенции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</si>
  <si>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 xml:space="preserve">Подпрограмма "Развитие системы общего образования Дальнереченского городского округа" </t>
  </si>
  <si>
    <t xml:space="preserve">Подпрограмма "Развитие системы дополнительного образования, отдыха, оздоровления и занятости детей и подростков Дальнереченского городского округа" </t>
  </si>
  <si>
    <t>Субсидии на организацию и обеспечение оздоровления, отдыха и занятости детей и подростков</t>
  </si>
  <si>
    <t xml:space="preserve">Мероприятия для детей и молодежи </t>
  </si>
  <si>
    <t xml:space="preserve">Мероприятия  по противодействию распространения наркотиков </t>
  </si>
  <si>
    <t>Мероприятия  по профилактике экстремизма и терроризма, профилактике правонарушений и борьбе с преступностью</t>
  </si>
  <si>
    <t>Предоставление субсидий бюджетным, автономным учреждениям и иным некоммерческим организациям</t>
  </si>
  <si>
    <t>Расходы на обеспечение деятельности (оказание услуг, выполнение работ) централизованной библиотечной системы</t>
  </si>
  <si>
    <t xml:space="preserve">Социальное обеспечение и  иные выплаты населению  </t>
  </si>
  <si>
    <t>Доплаты к пенсиям  муниципальных служащих</t>
  </si>
  <si>
    <t>Подпрограмма "Развитие массовой физической культуры и спорта в Дальнереченском городском округе"</t>
  </si>
  <si>
    <t>Подпрограмма "Подготовка спортивного резерва в Дальнереченском городском округе"</t>
  </si>
  <si>
    <t>Субвенции на организацию и обеспечение оздоровления и отдыха детей Приморского края (за исключением организации отдыха детей в каникулярное время)</t>
  </si>
  <si>
    <t>Обслуживание государственного (муниципального) долга</t>
  </si>
  <si>
    <t>Ведомство</t>
  </si>
  <si>
    <t xml:space="preserve">Учреждение: Контрольно-счетная палата Дальнереченского городского округа </t>
  </si>
  <si>
    <t>011</t>
  </si>
  <si>
    <t>ОБСЛУЖИВАНИЕ ГОСУДАРСТВЕННОГО И МУНИЦИПАЛЬНОГО ДОЛГА</t>
  </si>
  <si>
    <t>0503</t>
  </si>
  <si>
    <t>Благоустройство</t>
  </si>
  <si>
    <t xml:space="preserve">Организация и содержание мест захоронения </t>
  </si>
  <si>
    <t>0504</t>
  </si>
  <si>
    <t>0505</t>
  </si>
  <si>
    <t>ОБРАЗОВАНИЕ</t>
  </si>
  <si>
    <t>0800</t>
  </si>
  <si>
    <t>0806</t>
  </si>
  <si>
    <t>СОЦИАЛЬНАЯ ПОЛИТИКА</t>
  </si>
  <si>
    <t>1000</t>
  </si>
  <si>
    <t>1001</t>
  </si>
  <si>
    <t>1402</t>
  </si>
  <si>
    <t>ОБЩЕЕ  ОБРАЗОВАНИЕ - ВСЕГО,</t>
  </si>
  <si>
    <t>0702</t>
  </si>
  <si>
    <t>департамент финансов Администрации Приморского края</t>
  </si>
  <si>
    <t xml:space="preserve">Молодежная политика  </t>
  </si>
  <si>
    <t>1407</t>
  </si>
  <si>
    <t>ПРОЧИЕ  РАСХОДЫ В ОБЛАСТИ ОБРАЗОВАНИЯ - ВСЕГО,</t>
  </si>
  <si>
    <t>0709</t>
  </si>
  <si>
    <t>1400</t>
  </si>
  <si>
    <t>Итого расходов по образованию</t>
  </si>
  <si>
    <t>1500</t>
  </si>
  <si>
    <t>КУЛЬТУРА, ИСКУССТВО И КИНЕМАТОГРАФИЯ</t>
  </si>
  <si>
    <t>1501</t>
  </si>
  <si>
    <t>КУЛЬТУРА И ИСКУССТВО - ВСЕГО,</t>
  </si>
  <si>
    <t>0801</t>
  </si>
  <si>
    <t>440 99 00</t>
  </si>
  <si>
    <t>1500, 1600</t>
  </si>
  <si>
    <t>ИТОГО по РАЗДЕЛАМ 1500 и 1600:</t>
  </si>
  <si>
    <t>Итого расходов по здравоохранению и спорту</t>
  </si>
  <si>
    <t>Итого расходов по социальной политике</t>
  </si>
  <si>
    <t>1004</t>
  </si>
  <si>
    <t>ПРОЧИЕ РАСХОДЫ, НЕ ОТНЕСЕННЫЕ К ДРУГИМ ПОДРАЗДЕЛАМ</t>
  </si>
  <si>
    <t>ВСЕГО РАСХОДОВ</t>
  </si>
  <si>
    <t>(тыс.рублей)</t>
  </si>
  <si>
    <t>Раздел,
подраздел</t>
  </si>
  <si>
    <t>5</t>
  </si>
  <si>
    <t>Итого расходов по общегосударственным вопросам</t>
  </si>
  <si>
    <t>Итого по национальной экономике</t>
  </si>
  <si>
    <t>Итого по жилищно-коммунальному хозяйству</t>
  </si>
  <si>
    <t>1800</t>
  </si>
  <si>
    <t>городского округа                                                                                                  Н.А. Ахметжанова</t>
  </si>
  <si>
    <t>Наименование</t>
  </si>
  <si>
    <t>администрации Дальнереченского</t>
  </si>
  <si>
    <t xml:space="preserve">Наименование показателей
</t>
  </si>
  <si>
    <t>Целевая статья</t>
  </si>
  <si>
    <t xml:space="preserve">Вид расходов </t>
  </si>
  <si>
    <t>6</t>
  </si>
  <si>
    <t>0100</t>
  </si>
  <si>
    <t xml:space="preserve">ГОСУДАРСТВЕННОЕ УПРАВЛЕНИЕ И МЕСТНОЕ САМОУПРАВЛЕНИЕ </t>
  </si>
  <si>
    <t xml:space="preserve">Учреждение: Дума Дальнереченского городского округа </t>
  </si>
  <si>
    <t>001</t>
  </si>
  <si>
    <t>0000</t>
  </si>
  <si>
    <t>000 00 00</t>
  </si>
  <si>
    <t>000</t>
  </si>
  <si>
    <t>ОБЩЕГОСУДАРСТВЕННЫЕ ВОПРОСЫ</t>
  </si>
  <si>
    <t>0107</t>
  </si>
  <si>
    <t xml:space="preserve">ФУНКЦИОНИРОВАНИЕ ГЛАВЫ АДМИНИСТРАЦИИ СУБЪЕКТА РОССИЙСКОЙ ФЕДЕРАЦИИ -ВСЕГО, </t>
  </si>
  <si>
    <t>0102</t>
  </si>
  <si>
    <t>Глава муниципального образования</t>
  </si>
  <si>
    <t>ФУНКЦИОНИРОВАНИЕ ЗАКОНОДАТЕЛЬНЫХ (ПРЕДСТАВИТЕЛЬНЫХ)  ОРГАНОВ ГОСУДАРСТВЕННОЙ ВЛАСТИ</t>
  </si>
  <si>
    <t>0103</t>
  </si>
  <si>
    <t>Депутаты представительного органа муниципального образования</t>
  </si>
  <si>
    <t>Учреждение: Администрация Дальнереченского городского округа</t>
  </si>
  <si>
    <t>005</t>
  </si>
  <si>
    <t>ФУКЦИОНИРОВАНИЕ ИСПОЛНИТЕЛЬНЫХ ОРГАНОВ ГОСУДАРСТВЕННОЙ ВЛАСТИ -ВСЕГО,</t>
  </si>
  <si>
    <t>0104</t>
  </si>
  <si>
    <t>0804</t>
  </si>
  <si>
    <t>Глава местной администрации (исполнительно-распорядительного органа муниципального образования)</t>
  </si>
  <si>
    <t>0106</t>
  </si>
  <si>
    <t>ОБСЛУЖИВАНИЕ ГОСУДАРСТВЕННОГО И МУНИЦИПАЛЬНОГО ДОЛГА - ВСЕГО</t>
  </si>
  <si>
    <t>0111</t>
  </si>
  <si>
    <t xml:space="preserve">Процентные платежи по муниципальному долгу </t>
  </si>
  <si>
    <t>РЕЗЕРВНЫЕ ФОНДЫ</t>
  </si>
  <si>
    <t>0113</t>
  </si>
  <si>
    <t>3001</t>
  </si>
  <si>
    <t>Администрация Приморского края - резервный фонд Администрации Приморского края</t>
  </si>
  <si>
    <t>БЮДЖЕТНЫЕ КРЕДИТЫ (БЮДЖЕТНЫЕ ССУДЫ)</t>
  </si>
  <si>
    <t>0115</t>
  </si>
  <si>
    <t>3004</t>
  </si>
  <si>
    <t>Департамент  финансов Администрации Приморского края, в т. ч. Расходы, связанные с возбуждением судебных производств и обжалованием судебных актов, а также по исполнению решений судов</t>
  </si>
  <si>
    <t>Государственная регистрация актов гражданского состояния</t>
  </si>
  <si>
    <t>Итого расходов по государственному управлению</t>
  </si>
  <si>
    <t>0500</t>
  </si>
  <si>
    <t>0700</t>
  </si>
  <si>
    <t>ПРОМЫШЛЕННОСТЬ, ЭНЕРГЕТИКА И СТРОИТЕЛЬСТВО</t>
  </si>
  <si>
    <t>0400</t>
  </si>
  <si>
    <t xml:space="preserve">НАЦИОНАЛЬНАЯ ЭКОНОМИКА </t>
  </si>
  <si>
    <t>0701</t>
  </si>
  <si>
    <t>0411</t>
  </si>
  <si>
    <t>0412</t>
  </si>
  <si>
    <t>ЖИЛИЩНО-КОММУНАЛЬНОЕ ХОЗЯЙСТВО</t>
  </si>
  <si>
    <t>0501</t>
  </si>
  <si>
    <t>0707</t>
  </si>
  <si>
    <t>СТРОИТЕЛЬСТВО, АРХИТЕКТУРА - ВСЕГО:</t>
  </si>
  <si>
    <t>0502</t>
  </si>
  <si>
    <t xml:space="preserve">Озеленение </t>
  </si>
  <si>
    <t>НАЦИОНАЛЬНАЯ БЕЗОПАСНОСТЬ И ПРАВООХРАНИТЕЛЬНАЯ ДЕЯТЕЛЬНОСТЬ</t>
  </si>
  <si>
    <t>0300</t>
  </si>
  <si>
    <t>0309</t>
  </si>
  <si>
    <t>Итого по национальной безопасности и правоохранительной деятельности</t>
  </si>
  <si>
    <t>1101</t>
  </si>
  <si>
    <t>1100</t>
  </si>
  <si>
    <t>СРЕДСТВА МАССОВОЙ ИНФОРМАЦИИ</t>
  </si>
  <si>
    <t>1200</t>
  </si>
  <si>
    <t>1202</t>
  </si>
  <si>
    <t>Обслуживание внутреннего государственного и муниципального долга</t>
  </si>
  <si>
    <t>1300</t>
  </si>
  <si>
    <t>1301</t>
  </si>
  <si>
    <t xml:space="preserve">КУЛЬТУРА И КИНЕМАТОГРАФИЯ </t>
  </si>
  <si>
    <t>Итого расходов по культуре и кинематографии</t>
  </si>
  <si>
    <t>Итого расходов по физической культуре и спорту</t>
  </si>
  <si>
    <t xml:space="preserve">Итого расходов по обслуживанию государственного и муниципального долга </t>
  </si>
  <si>
    <t>009</t>
  </si>
  <si>
    <t>600</t>
  </si>
  <si>
    <t>610</t>
  </si>
  <si>
    <t>Итого расходов по средствам  массовой информации</t>
  </si>
  <si>
    <t>Субвенции на создание и обеспечение деятельности комиссий по делам несовершеннолетних и защите их прав</t>
  </si>
  <si>
    <t>0001</t>
  </si>
  <si>
    <t xml:space="preserve">Учреждение: Муниципальное казенное учреждение "Управление образования" </t>
  </si>
  <si>
    <t>Функционирование высшего должностного лица субъекта Российской Федерации и муниципального образования</t>
  </si>
  <si>
    <t>Расходы на выплату персоналу в целях обеспечения выполнения функций государственными (муниципальными) органами, казёнными учреждениями, органами управления государственными внебюджетными фондами</t>
  </si>
  <si>
    <t>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</si>
  <si>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</si>
  <si>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200</t>
  </si>
  <si>
    <t>Закупка товаров, работ и услуг для государственных (муниципальных) нужд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</si>
  <si>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</si>
  <si>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Иные бюджетные ассигнования</t>
  </si>
  <si>
    <t>800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</si>
  <si>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</si>
  <si>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Руководитель контрольно-счетной палаты муниципального образования и его заместители</t>
  </si>
  <si>
    <t>Резерные фонды</t>
  </si>
  <si>
    <t>Другие общегосударственные вопросы</t>
  </si>
  <si>
    <t>Защита населения и территории от чрезвычайных ситуаций природного и техногенного характера, гражданская оборона</t>
  </si>
  <si>
    <t>Другие вопросы в области национальной экономики</t>
  </si>
  <si>
    <t>Жилищное хозяйство</t>
  </si>
  <si>
    <t>Коммунальное хозяйство</t>
  </si>
  <si>
    <t>Дорожное хозяйство</t>
  </si>
  <si>
    <t>0409</t>
  </si>
  <si>
    <t>Мероприятия в области коммунального хозяйства</t>
  </si>
  <si>
    <t>Другие вопросы в области жилищно-коммунального хозяйства</t>
  </si>
  <si>
    <t>Дошкольное образование</t>
  </si>
  <si>
    <t>300</t>
  </si>
  <si>
    <t>Публичные нормативные социальные выплаты гражданам</t>
  </si>
  <si>
    <t>Другие вопросы в области образования</t>
  </si>
  <si>
    <t>Культура</t>
  </si>
  <si>
    <t>Другие вопросы в области культуры, кинематографии</t>
  </si>
  <si>
    <t>Пенсионное обеспечение</t>
  </si>
  <si>
    <t>Социальное обеспечение населения</t>
  </si>
  <si>
    <t>1003</t>
  </si>
  <si>
    <t>Охрана семьи и детства</t>
  </si>
  <si>
    <t xml:space="preserve">ФИЗИЧЕСКАЯ КУЛЬТУРА И СПОРТ </t>
  </si>
  <si>
    <t>Физическая культура</t>
  </si>
  <si>
    <t>Периодическая печать и издательства</t>
  </si>
  <si>
    <t>700</t>
  </si>
  <si>
    <t>Общее образование</t>
  </si>
  <si>
    <t>Молодежная политика и оздоровление детей</t>
  </si>
  <si>
    <t xml:space="preserve">Непрограммные направления деятельности </t>
  </si>
  <si>
    <t>Отдельные мероприятия непрограммной деятельности</t>
  </si>
  <si>
    <t>Руководство и управление в сфере установленных функций органов  местного самоуправления</t>
  </si>
  <si>
    <t xml:space="preserve">Резервные фонды  администрации Дальнереченского городского округа </t>
  </si>
  <si>
    <t>Субвенции на выполнение органами местного самоуправления отдельных государственных полномочий по государственному управлению охраной труда</t>
  </si>
  <si>
    <t>Субвенции на реализацию отдельных государственных полномочий по созданию административных комиссий</t>
  </si>
  <si>
    <t>Исполнение судебных актов Российской Федерации и мировых соглашений по возмещению вреда, причинённого в результате незаконных действий (бездействия) муниципальных органов либо должностных полномочий этих органов, а также в результате деятельности казённых учреждений</t>
  </si>
  <si>
    <t xml:space="preserve">Расходы на обеспечение деятельности (оказание услуг, выполнение работ) централизованных бухгалтерий </t>
  </si>
  <si>
    <t xml:space="preserve">Расходы на обеспечение деятельности (оказание услуг, выполнение работ) муниципальных учреждений </t>
  </si>
  <si>
    <t>Мероприятия по предупреждению и ликвидации последствий чрезвычайных ситуаций и стихийных бедствий природного и техногенного характера</t>
  </si>
  <si>
    <t xml:space="preserve">Целевая статья </t>
  </si>
  <si>
    <t xml:space="preserve">Проведение капитального ремонта  муниципального жилищного фонда </t>
  </si>
  <si>
    <t xml:space="preserve">Проектирование, строительство, реконстуркция  и текущее содержание автомобильных дорог общего пользования местного значения  за счет средств дорожного фонда Дальнереченского городского округа </t>
  </si>
  <si>
    <t>Непрограммные направления деятельности</t>
  </si>
  <si>
    <t>Расходы на обеспечение деятельности (оказание услуг, выполнение работ) централизованных бухгалтерий</t>
  </si>
  <si>
    <t xml:space="preserve">Прочие мероприятия по благоустройству городского округа </t>
  </si>
  <si>
    <t>Резервный фонд администрации Дальнереченского городского округа</t>
  </si>
  <si>
    <t>Программные направления деятельности</t>
  </si>
  <si>
    <t>Строительство, реконструкция и ремонт объектов спорта</t>
  </si>
  <si>
    <t>Мероприятия в обслати физической культуры и спорта, приобретение спортивного инвентаря</t>
  </si>
  <si>
    <t>Мероприятия в области строительства, архитектуры, градостроительства, землеустройства и землепользования</t>
  </si>
  <si>
    <t>Составление (изменение) списков кандидатов в присяжные заседатели федеральных судов общей юрисдикции</t>
  </si>
  <si>
    <t>Субвенции на регистрацию и учет граждан, имеющих право на получение жилищных субсидий в связи с переселением из районов Крайнего Севера и приравненых к ним местностей</t>
  </si>
  <si>
    <t xml:space="preserve">Проектирование, строительство, реконстуркция  и текущее содержание автомобильных дорог общего пользования местного значения  за счет средств дорожного фонда  Дальнереченского городского округа </t>
  </si>
  <si>
    <t>0408</t>
  </si>
  <si>
    <t xml:space="preserve">000 </t>
  </si>
  <si>
    <t>Транспорт</t>
  </si>
  <si>
    <t xml:space="preserve">0408 </t>
  </si>
  <si>
    <t>810</t>
  </si>
  <si>
    <t xml:space="preserve">Финансовая поддержка в форме субсидий предприятиям и организациям оказывающим пассажирские перевозки населению </t>
  </si>
  <si>
    <t xml:space="preserve">Подпрограмма "Проведение капитального ремонта многоквартирных домов в Дальнереченском городском округе" </t>
  </si>
  <si>
    <t>Мероприятия в области физической культуры и спорта, приобретение спортивного инвентаря</t>
  </si>
  <si>
    <t xml:space="preserve">Учреждение: Муниципальное казенное учреждение "Управление культуры " </t>
  </si>
  <si>
    <t>012</t>
  </si>
  <si>
    <t>Расходы на выплаты персоналу государственных (муниципальных) органов</t>
  </si>
  <si>
    <t>120</t>
  </si>
  <si>
    <t>240</t>
  </si>
  <si>
    <t>Иные закупки товаров, работ и услуг для обеспечения государственных (муниципальных) нужд</t>
  </si>
  <si>
    <t>110</t>
  </si>
  <si>
    <t>Расходы на выплаты персоналу казенных учреждений</t>
  </si>
  <si>
    <t>620</t>
  </si>
  <si>
    <t>Субсидии автономным учреждениям</t>
  </si>
  <si>
    <t>Уплата налогов, сборов и иных платежей</t>
  </si>
  <si>
    <t>850</t>
  </si>
  <si>
    <t>Субсидии бюджетным учреждениям</t>
  </si>
  <si>
    <t>310</t>
  </si>
  <si>
    <t>Социальное обеспечение и иные выплаты населению</t>
  </si>
  <si>
    <t>Другие вопросы в области культуры и кинематографии</t>
  </si>
  <si>
    <t>870</t>
  </si>
  <si>
    <t>Резервные средства</t>
  </si>
  <si>
    <t>320</t>
  </si>
  <si>
    <t>Социальные выплаты гражданам, кроме публичных нормативных социальных выплат</t>
  </si>
  <si>
    <t>830</t>
  </si>
  <si>
    <t xml:space="preserve">Исполнение судебных актов </t>
  </si>
  <si>
    <t>Субсидии юридическим лицам (кроме государственных учреждений) и физическим лицам - производителям товаров, работ, услуг</t>
  </si>
  <si>
    <t xml:space="preserve">Проектирование,строительство подъездных автомобильных дорог, проездов к земельным участкам, предоставляемым на бесплатной основе гражданам, имеющим трех и более детей, и гражданам, имеющим двух детей, а также молодым семьям </t>
  </si>
  <si>
    <t>730</t>
  </si>
  <si>
    <t>Обслуживание муниципального долга</t>
  </si>
  <si>
    <t xml:space="preserve">Субвенции на реализацию госполномочий по организации проведения мероприятий по предупреждению и ликвидации болезней животных, их лечению,защите населения от болезней, общих для человека и животных </t>
  </si>
  <si>
    <t>99 0 00 00000</t>
  </si>
  <si>
    <t>99 9 00 00000</t>
  </si>
  <si>
    <t>00 0 00 00000</t>
  </si>
  <si>
    <t>014</t>
  </si>
  <si>
    <t>015</t>
  </si>
  <si>
    <t>Взносы на капитальный ремонт общего имущества в многоквартирном доме в расчете на один квадратный метр общей площади жилого (нежилого) помещения в многоквартирном доме</t>
  </si>
  <si>
    <t>Начальник финансового отдела</t>
  </si>
  <si>
    <t>99 0 00  00000</t>
  </si>
  <si>
    <t>08 0 00 00000</t>
  </si>
  <si>
    <t xml:space="preserve">Учреждение: Муниципальное казенное учреждение "Управление ЖКХ Дальнереченского городского округа " </t>
  </si>
  <si>
    <t>02 9 00  00000</t>
  </si>
  <si>
    <t>02 0 00 00000</t>
  </si>
  <si>
    <t>02 1 00 00000</t>
  </si>
  <si>
    <t>04 3 00 00000</t>
  </si>
  <si>
    <t>04 0 00 00000</t>
  </si>
  <si>
    <t>04 9 00 00000</t>
  </si>
  <si>
    <t>01 0 00 00000</t>
  </si>
  <si>
    <t xml:space="preserve">00 0 00 00000 </t>
  </si>
  <si>
    <t xml:space="preserve">Учреждение: Муниципальное казенное учреждение "Централизованная бухгалтерия администрации Дальнереченского городского округа" </t>
  </si>
  <si>
    <t>410</t>
  </si>
  <si>
    <t>07 1 00 00000</t>
  </si>
  <si>
    <t>07 0 00 00000</t>
  </si>
  <si>
    <t>07 2 00 00000</t>
  </si>
  <si>
    <t>09 0 00 00000</t>
  </si>
  <si>
    <t>09 9 00 00000</t>
  </si>
  <si>
    <t>Сельское хозяйство и рыболовство</t>
  </si>
  <si>
    <t>0405</t>
  </si>
  <si>
    <t>Осуществление переданных органам государственной власти субъектов Российской Федерации в соответствии с пунктом 1 статьи 4 Федерального закона от 15 ноября 1997 года № 143-ФЗ "Об актах гражданского состояния" полномочий Российской Федерации по государственной регистрации актов гражданского состояния</t>
  </si>
  <si>
    <t>06 9 00 00000</t>
  </si>
  <si>
    <t>06 0 00 00000</t>
  </si>
  <si>
    <t>05 1 00 00000</t>
  </si>
  <si>
    <t>05 0 00 00000</t>
  </si>
  <si>
    <t>05 2 00 00000</t>
  </si>
  <si>
    <t>05 3 00 00000</t>
  </si>
  <si>
    <t>01 2 00 20030</t>
  </si>
  <si>
    <t>01 2 00 00000</t>
  </si>
  <si>
    <t>02 100 0 0000</t>
  </si>
  <si>
    <t>02 9 00 00000</t>
  </si>
  <si>
    <t>05 9 00 00000</t>
  </si>
  <si>
    <t>08 9 00 00000</t>
  </si>
  <si>
    <t>Вид расходов</t>
  </si>
  <si>
    <t>Оценка недвижимости, признание прав и регулирование отношений по  муниципальной собственности (мероприятия по реализации муниципальной политики в области приватизации и управления муниципальной собственности)</t>
  </si>
  <si>
    <t>Подпрограмма "Строительство, капитальный ремонт и реконструкция гидротехнических сооружений инженерной защиты на территории Дальнереченского городского округа"</t>
  </si>
  <si>
    <t>99 9 01 М0820</t>
  </si>
  <si>
    <t>99 9 01 0000</t>
  </si>
  <si>
    <t>Cубсидии на возмещение затрат или недополученных доходов от предоставления транспортных услуг населению в границах Дальнереченского городского округа</t>
  </si>
  <si>
    <t xml:space="preserve"> субсидии на возмещение затрат или недополученных доходов от предоставления транспортных услуг населению в границах Дальнереченского городского округа</t>
  </si>
  <si>
    <t>02 9 01 20620</t>
  </si>
  <si>
    <t>04 9 01 92620</t>
  </si>
  <si>
    <t>Субсидии на обеспечение граждан твердым топливом (дровами) на условиях софинансирования</t>
  </si>
  <si>
    <t>04 9 01 S2620</t>
  </si>
  <si>
    <t>Проведение капитального и текущего ремонта сетей наружного освещения</t>
  </si>
  <si>
    <t>99 9 01 20410</t>
  </si>
  <si>
    <t>Субсидии на строительство (реконструкцию) зданий (в т.ч. проектно-изыскательские работы)</t>
  </si>
  <si>
    <t>05 3 01 20130</t>
  </si>
  <si>
    <t xml:space="preserve"> Подпрограмма "Развитие массовой физической культуры и спорта в Дальнереченском городском округе"</t>
  </si>
  <si>
    <t>Федеральный проект "Спорт - норма жизни"</t>
  </si>
  <si>
    <t>07 1 Р5 00000</t>
  </si>
  <si>
    <t>Субсидии из краевого бюджета бюджетам муниципальных образований Приморского края на развитие спортивной инфраструктуры, находящейся в муниципальной собственности</t>
  </si>
  <si>
    <t>07 1 Р5 92190</t>
  </si>
  <si>
    <t>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</si>
  <si>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460</t>
  </si>
  <si>
    <t>Средства местного бюджета на развитие спортивной инфраструктуры, находящейся в муниципальной собственности на условиях софинансирования</t>
  </si>
  <si>
    <t>07 1 Р5 S2190</t>
  </si>
  <si>
    <t>Массовый спорт</t>
  </si>
  <si>
    <t>1102</t>
  </si>
  <si>
    <t>Основное мероприятие "Строительство, реконструкция и ремонт объектов спорта"</t>
  </si>
  <si>
    <t>07 1 01 00000</t>
  </si>
  <si>
    <t>Физическая культура и спорт</t>
  </si>
  <si>
    <t>ФИЗИЧЕСКАЯ КУЛЬТУРА И СПОРТ</t>
  </si>
  <si>
    <t>городского округа                                                                                                  Н.А.Ахметжанова</t>
  </si>
  <si>
    <t>Утвержденный годовой план</t>
  </si>
  <si>
    <t>% исполнения</t>
  </si>
  <si>
    <t>городского округа                                                                       Н.А.Ахметжанова</t>
  </si>
  <si>
    <t>Кассовое исполнение за 2019 год</t>
  </si>
  <si>
    <t>Резервный фонд Администрации Приморского края</t>
  </si>
  <si>
    <t>99 9 01 29010</t>
  </si>
  <si>
    <t xml:space="preserve">Итого </t>
  </si>
  <si>
    <t>Отчет об исполнении бюджета Дальнереченского городского округа за  2019 год на финансовое обеспечение муниципальных программ и непрограммных направлений деятельности</t>
  </si>
  <si>
    <t>Расходы на возмещение затрат или недополученных доходов от предоставления транспортных услуг населению в границах Дальнереченского городского округа</t>
  </si>
  <si>
    <t>Кассовое исполнение за  2019 год</t>
  </si>
  <si>
    <t>Отчет об исполнении бюджета                                                                                                                              Дальнереченского городского округа за 2019 год по разделам, подразделам, целевым статьям и видам расходов  бюджетов Российской Федерации</t>
  </si>
  <si>
    <t xml:space="preserve">Отчет об исполнении бюджета                                                                                                                          Дальнереченского городского округа за  2019 год  в ведомственной структуре расходов </t>
  </si>
  <si>
    <t>Отчет об исполнении бюджета                                                                                                                              Дальнереченского городского округа за 2019 год по разделам, подразделам  бюджетов Российской Федерации</t>
  </si>
</sst>
</file>

<file path=xl/styles.xml><?xml version="1.0" encoding="utf-8"?>
<styleSheet xmlns="http://schemas.openxmlformats.org/spreadsheetml/2006/main">
  <numFmts count="3">
    <numFmt numFmtId="164" formatCode="_-* #,##0.00_р_._-;\-* #,##0.00_р_._-;_-* &quot;-&quot;??_р_._-;_-@_-"/>
    <numFmt numFmtId="165" formatCode="0.0"/>
    <numFmt numFmtId="166" formatCode="#,##0.00_ ;\-#,##0.00\ "/>
  </numFmts>
  <fonts count="15">
    <font>
      <sz val="10"/>
      <name val="Arial"/>
      <family val="2"/>
    </font>
    <font>
      <sz val="10"/>
      <name val="Arial"/>
    </font>
    <font>
      <sz val="8"/>
      <name val="Arial"/>
      <family val="2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name val="Arial"/>
      <family val="2"/>
    </font>
    <font>
      <i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name val="Times New Roman"/>
      <family val="1"/>
    </font>
    <font>
      <b/>
      <sz val="12"/>
      <name val="Times New Roman"/>
      <family val="1"/>
    </font>
    <font>
      <b/>
      <i/>
      <sz val="12"/>
      <name val="Times New Roman"/>
      <family val="1"/>
    </font>
    <font>
      <sz val="10"/>
      <name val="Arial"/>
      <family val="2"/>
    </font>
    <font>
      <b/>
      <sz val="10"/>
      <name val="Arial"/>
      <family val="2"/>
    </font>
    <font>
      <sz val="12"/>
      <color indexed="8"/>
      <name val="Times New Roman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indexed="43"/>
        <bgColor indexed="26"/>
      </patternFill>
    </fill>
    <fill>
      <patternFill patternType="solid">
        <fgColor indexed="13"/>
        <bgColor indexed="34"/>
      </patternFill>
    </fill>
    <fill>
      <patternFill patternType="solid">
        <fgColor indexed="9"/>
        <bgColor indexed="26"/>
      </patternFill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6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/>
      <top style="thin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 style="thin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thin">
        <color indexed="8"/>
      </bottom>
      <diagonal/>
    </border>
    <border>
      <left/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/>
      <top style="hair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 style="thin">
        <color indexed="8"/>
      </left>
      <right/>
      <top/>
      <bottom style="hair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8"/>
      </top>
      <bottom style="hair">
        <color indexed="8"/>
      </bottom>
      <diagonal/>
    </border>
  </borders>
  <cellStyleXfs count="3">
    <xf numFmtId="0" fontId="0" fillId="0" borderId="0"/>
    <xf numFmtId="0" fontId="12" fillId="0" borderId="0" applyNumberFormat="0" applyFill="0" applyBorder="0" applyAlignment="0" applyProtection="0"/>
    <xf numFmtId="164" fontId="1" fillId="0" borderId="0" applyFill="0" applyBorder="0" applyAlignment="0" applyProtection="0"/>
  </cellStyleXfs>
  <cellXfs count="774">
    <xf numFmtId="0" fontId="0" fillId="0" borderId="0" xfId="0"/>
    <xf numFmtId="0" fontId="3" fillId="0" borderId="0" xfId="0" applyFont="1" applyAlignment="1">
      <alignment horizontal="center"/>
    </xf>
    <xf numFmtId="0" fontId="3" fillId="0" borderId="0" xfId="0" applyFont="1"/>
    <xf numFmtId="2" fontId="3" fillId="0" borderId="0" xfId="0" applyNumberFormat="1" applyFont="1" applyAlignment="1">
      <alignment vertical="top"/>
    </xf>
    <xf numFmtId="0" fontId="3" fillId="0" borderId="0" xfId="0" applyFont="1" applyAlignment="1">
      <alignment vertical="top"/>
    </xf>
    <xf numFmtId="0" fontId="3" fillId="0" borderId="0" xfId="0" applyFont="1" applyBorder="1" applyAlignment="1">
      <alignment horizontal="right" vertical="top"/>
    </xf>
    <xf numFmtId="0" fontId="3" fillId="0" borderId="0" xfId="0" applyFont="1" applyAlignment="1">
      <alignment horizontal="right" vertical="top"/>
    </xf>
    <xf numFmtId="0" fontId="4" fillId="0" borderId="0" xfId="0" applyFont="1" applyAlignment="1">
      <alignment wrapText="1"/>
    </xf>
    <xf numFmtId="0" fontId="4" fillId="0" borderId="0" xfId="0" applyFont="1" applyAlignment="1"/>
    <xf numFmtId="0" fontId="3" fillId="0" borderId="0" xfId="0" applyFont="1" applyFill="1" applyAlignment="1">
      <alignment horizontal="center" vertical="top" wrapText="1"/>
    </xf>
    <xf numFmtId="0" fontId="3" fillId="0" borderId="0" xfId="0" applyFont="1" applyFill="1"/>
    <xf numFmtId="3" fontId="3" fillId="0" borderId="0" xfId="0" applyNumberFormat="1" applyFont="1" applyFill="1" applyAlignment="1">
      <alignment horizontal="center"/>
    </xf>
    <xf numFmtId="0" fontId="3" fillId="0" borderId="0" xfId="0" applyFont="1" applyFill="1" applyBorder="1" applyAlignment="1">
      <alignment horizontal="left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/>
    </xf>
    <xf numFmtId="49" fontId="4" fillId="0" borderId="4" xfId="0" applyNumberFormat="1" applyFont="1" applyFill="1" applyBorder="1" applyAlignment="1">
      <alignment horizontal="center" vertical="top"/>
    </xf>
    <xf numFmtId="49" fontId="4" fillId="0" borderId="5" xfId="0" applyNumberFormat="1" applyFont="1" applyFill="1" applyBorder="1" applyAlignment="1">
      <alignment horizontal="center" vertical="top"/>
    </xf>
    <xf numFmtId="4" fontId="4" fillId="0" borderId="6" xfId="0" applyNumberFormat="1" applyFont="1" applyFill="1" applyBorder="1" applyAlignment="1">
      <alignment vertical="top" wrapText="1"/>
    </xf>
    <xf numFmtId="49" fontId="4" fillId="0" borderId="6" xfId="0" applyNumberFormat="1" applyFont="1" applyFill="1" applyBorder="1" applyAlignment="1">
      <alignment horizontal="center" vertical="top"/>
    </xf>
    <xf numFmtId="0" fontId="4" fillId="0" borderId="0" xfId="0" applyFont="1" applyFill="1" applyAlignment="1">
      <alignment vertical="top"/>
    </xf>
    <xf numFmtId="49" fontId="3" fillId="0" borderId="7" xfId="0" applyNumberFormat="1" applyFont="1" applyFill="1" applyBorder="1" applyAlignment="1">
      <alignment horizontal="center" vertical="top"/>
    </xf>
    <xf numFmtId="0" fontId="3" fillId="0" borderId="8" xfId="0" applyFont="1" applyFill="1" applyBorder="1" applyAlignment="1">
      <alignment horizontal="left" vertical="top" wrapText="1"/>
    </xf>
    <xf numFmtId="49" fontId="3" fillId="0" borderId="9" xfId="0" applyNumberFormat="1" applyFont="1" applyFill="1" applyBorder="1" applyAlignment="1" applyProtection="1">
      <alignment horizontal="center" vertical="top" wrapText="1"/>
      <protection locked="0"/>
    </xf>
    <xf numFmtId="4" fontId="3" fillId="0" borderId="6" xfId="0" applyNumberFormat="1" applyFont="1" applyFill="1" applyBorder="1" applyAlignment="1" applyProtection="1">
      <alignment vertical="top" wrapText="1"/>
      <protection locked="0"/>
    </xf>
    <xf numFmtId="49" fontId="3" fillId="0" borderId="6" xfId="0" applyNumberFormat="1" applyFont="1" applyFill="1" applyBorder="1" applyAlignment="1" applyProtection="1">
      <alignment horizontal="center" vertical="top" wrapText="1"/>
      <protection locked="0"/>
    </xf>
    <xf numFmtId="0" fontId="3" fillId="0" borderId="0" xfId="0" applyFont="1" applyFill="1" applyAlignment="1">
      <alignment vertical="top"/>
    </xf>
    <xf numFmtId="4" fontId="3" fillId="0" borderId="6" xfId="0" applyNumberFormat="1" applyFont="1" applyFill="1" applyBorder="1" applyAlignment="1">
      <alignment vertical="top" wrapText="1"/>
    </xf>
    <xf numFmtId="4" fontId="3" fillId="0" borderId="6" xfId="0" applyNumberFormat="1" applyFont="1" applyFill="1" applyBorder="1" applyAlignment="1">
      <alignment vertical="top"/>
    </xf>
    <xf numFmtId="49" fontId="3" fillId="0" borderId="9" xfId="0" applyNumberFormat="1" applyFont="1" applyFill="1" applyBorder="1" applyAlignment="1">
      <alignment horizontal="center" vertical="top"/>
    </xf>
    <xf numFmtId="49" fontId="3" fillId="0" borderId="6" xfId="0" applyNumberFormat="1" applyFont="1" applyFill="1" applyBorder="1" applyAlignment="1">
      <alignment horizontal="center" vertical="top"/>
    </xf>
    <xf numFmtId="0" fontId="3" fillId="0" borderId="10" xfId="0" applyFont="1" applyFill="1" applyBorder="1" applyAlignment="1">
      <alignment horizontal="left" vertical="top" wrapText="1"/>
    </xf>
    <xf numFmtId="0" fontId="3" fillId="0" borderId="11" xfId="0" applyFont="1" applyFill="1" applyBorder="1" applyAlignment="1">
      <alignment horizontal="left" vertical="top" wrapText="1"/>
    </xf>
    <xf numFmtId="49" fontId="3" fillId="0" borderId="7" xfId="0" applyNumberFormat="1" applyFont="1" applyFill="1" applyBorder="1" applyAlignment="1">
      <alignment horizontal="center" vertical="top" wrapText="1"/>
    </xf>
    <xf numFmtId="0" fontId="3" fillId="0" borderId="10" xfId="0" applyFont="1" applyFill="1" applyBorder="1" applyAlignment="1">
      <alignment horizontal="left" vertical="top"/>
    </xf>
    <xf numFmtId="2" fontId="3" fillId="0" borderId="11" xfId="0" applyNumberFormat="1" applyFont="1" applyFill="1" applyBorder="1" applyAlignment="1">
      <alignment vertical="top" wrapText="1"/>
    </xf>
    <xf numFmtId="49" fontId="3" fillId="0" borderId="0" xfId="0" applyNumberFormat="1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left" vertical="top"/>
    </xf>
    <xf numFmtId="2" fontId="3" fillId="0" borderId="0" xfId="0" applyNumberFormat="1" applyFont="1" applyFill="1" applyBorder="1" applyAlignment="1">
      <alignment vertical="top" wrapText="1"/>
    </xf>
    <xf numFmtId="0" fontId="3" fillId="0" borderId="10" xfId="0" applyFont="1" applyFill="1" applyBorder="1" applyAlignment="1">
      <alignment vertical="top"/>
    </xf>
    <xf numFmtId="0" fontId="3" fillId="0" borderId="7" xfId="0" applyFont="1" applyFill="1" applyBorder="1" applyAlignment="1">
      <alignment horizontal="center" vertical="top"/>
    </xf>
    <xf numFmtId="0" fontId="3" fillId="0" borderId="11" xfId="0" applyFont="1" applyFill="1" applyBorder="1" applyAlignment="1">
      <alignment vertical="top"/>
    </xf>
    <xf numFmtId="49" fontId="3" fillId="2" borderId="7" xfId="0" applyNumberFormat="1" applyFont="1" applyFill="1" applyBorder="1" applyAlignment="1">
      <alignment horizontal="center" vertical="top" wrapText="1"/>
    </xf>
    <xf numFmtId="0" fontId="3" fillId="2" borderId="8" xfId="0" applyFont="1" applyFill="1" applyBorder="1" applyAlignment="1">
      <alignment vertical="top" wrapText="1"/>
    </xf>
    <xf numFmtId="49" fontId="3" fillId="0" borderId="9" xfId="0" applyNumberFormat="1" applyFont="1" applyBorder="1" applyAlignment="1">
      <alignment horizontal="center" vertical="top"/>
    </xf>
    <xf numFmtId="0" fontId="3" fillId="2" borderId="12" xfId="0" applyFont="1" applyFill="1" applyBorder="1" applyAlignment="1">
      <alignment vertical="top" wrapText="1"/>
    </xf>
    <xf numFmtId="3" fontId="3" fillId="0" borderId="6" xfId="0" applyNumberFormat="1" applyFont="1" applyFill="1" applyBorder="1" applyAlignment="1">
      <alignment vertical="top" wrapText="1"/>
    </xf>
    <xf numFmtId="49" fontId="3" fillId="0" borderId="6" xfId="0" applyNumberFormat="1" applyFont="1" applyFill="1" applyBorder="1" applyAlignment="1">
      <alignment horizontal="center" vertical="top" wrapText="1" shrinkToFit="1"/>
    </xf>
    <xf numFmtId="49" fontId="3" fillId="0" borderId="7" xfId="0" applyNumberFormat="1" applyFont="1" applyBorder="1" applyAlignment="1">
      <alignment horizontal="center" vertical="top"/>
    </xf>
    <xf numFmtId="0" fontId="3" fillId="0" borderId="10" xfId="0" applyFont="1" applyBorder="1" applyAlignment="1">
      <alignment horizontal="left" vertical="top"/>
    </xf>
    <xf numFmtId="0" fontId="3" fillId="0" borderId="11" xfId="0" applyFont="1" applyBorder="1" applyAlignment="1">
      <alignment horizontal="left" vertical="top"/>
    </xf>
    <xf numFmtId="49" fontId="4" fillId="0" borderId="7" xfId="0" applyNumberFormat="1" applyFont="1" applyBorder="1" applyAlignment="1">
      <alignment horizontal="center" vertical="top"/>
    </xf>
    <xf numFmtId="49" fontId="4" fillId="0" borderId="9" xfId="0" applyNumberFormat="1" applyFont="1" applyBorder="1" applyAlignment="1">
      <alignment horizontal="center" vertical="top"/>
    </xf>
    <xf numFmtId="0" fontId="4" fillId="0" borderId="0" xfId="0" applyFont="1" applyAlignment="1">
      <alignment vertical="top"/>
    </xf>
    <xf numFmtId="49" fontId="4" fillId="3" borderId="6" xfId="0" applyNumberFormat="1" applyFont="1" applyFill="1" applyBorder="1" applyAlignment="1">
      <alignment horizontal="center" vertical="top"/>
    </xf>
    <xf numFmtId="49" fontId="3" fillId="2" borderId="6" xfId="0" applyNumberFormat="1" applyFont="1" applyFill="1" applyBorder="1" applyAlignment="1">
      <alignment horizontal="center" vertical="top"/>
    </xf>
    <xf numFmtId="49" fontId="4" fillId="0" borderId="13" xfId="0" applyNumberFormat="1" applyFont="1" applyFill="1" applyBorder="1" applyAlignment="1">
      <alignment horizontal="center" vertical="top"/>
    </xf>
    <xf numFmtId="49" fontId="3" fillId="0" borderId="13" xfId="0" applyNumberFormat="1" applyFont="1" applyFill="1" applyBorder="1" applyAlignment="1">
      <alignment horizontal="center" vertical="top"/>
    </xf>
    <xf numFmtId="0" fontId="3" fillId="0" borderId="0" xfId="0" applyFont="1" applyFill="1" applyBorder="1" applyAlignment="1">
      <alignment horizontal="left" vertical="top" wrapText="1"/>
    </xf>
    <xf numFmtId="0" fontId="4" fillId="0" borderId="6" xfId="0" applyFont="1" applyFill="1" applyBorder="1" applyAlignment="1">
      <alignment horizontal="left" vertical="top"/>
    </xf>
    <xf numFmtId="0" fontId="4" fillId="0" borderId="6" xfId="0" applyFont="1" applyFill="1" applyBorder="1" applyAlignment="1">
      <alignment horizontal="center" vertical="top" wrapText="1"/>
    </xf>
    <xf numFmtId="49" fontId="4" fillId="0" borderId="9" xfId="0" applyNumberFormat="1" applyFont="1" applyFill="1" applyBorder="1" applyAlignment="1">
      <alignment horizontal="center" vertical="top"/>
    </xf>
    <xf numFmtId="0" fontId="4" fillId="0" borderId="6" xfId="0" applyFont="1" applyFill="1" applyBorder="1" applyAlignment="1">
      <alignment vertical="top"/>
    </xf>
    <xf numFmtId="49" fontId="3" fillId="3" borderId="6" xfId="0" applyNumberFormat="1" applyFont="1" applyFill="1" applyBorder="1" applyAlignment="1">
      <alignment horizontal="center" vertical="top"/>
    </xf>
    <xf numFmtId="0" fontId="3" fillId="0" borderId="6" xfId="0" applyFont="1" applyFill="1" applyBorder="1" applyAlignment="1">
      <alignment horizontal="left" vertical="top"/>
    </xf>
    <xf numFmtId="0" fontId="3" fillId="3" borderId="6" xfId="0" applyFont="1" applyFill="1" applyBorder="1" applyAlignment="1">
      <alignment horizontal="center" vertical="top" wrapText="1"/>
    </xf>
    <xf numFmtId="0" fontId="7" fillId="4" borderId="6" xfId="0" applyFont="1" applyFill="1" applyBorder="1" applyAlignment="1">
      <alignment horizontal="left" vertical="top" wrapText="1"/>
    </xf>
    <xf numFmtId="0" fontId="3" fillId="2" borderId="6" xfId="0" applyFont="1" applyFill="1" applyBorder="1" applyAlignment="1">
      <alignment horizontal="left" vertical="top" wrapText="1"/>
    </xf>
    <xf numFmtId="0" fontId="3" fillId="4" borderId="7" xfId="0" applyFont="1" applyFill="1" applyBorder="1" applyAlignment="1">
      <alignment horizontal="center" vertical="top"/>
    </xf>
    <xf numFmtId="0" fontId="3" fillId="0" borderId="9" xfId="0" applyFont="1" applyBorder="1" applyAlignment="1">
      <alignment horizontal="left" vertical="top" wrapText="1"/>
    </xf>
    <xf numFmtId="0" fontId="3" fillId="0" borderId="14" xfId="0" applyFont="1" applyBorder="1" applyAlignment="1">
      <alignment horizontal="left" vertical="top" wrapText="1"/>
    </xf>
    <xf numFmtId="0" fontId="3" fillId="0" borderId="0" xfId="0" applyFont="1" applyFill="1" applyBorder="1" applyAlignment="1">
      <alignment vertical="top" wrapText="1"/>
    </xf>
    <xf numFmtId="0" fontId="3" fillId="0" borderId="8" xfId="0" applyFont="1" applyBorder="1" applyAlignment="1">
      <alignment horizontal="left" vertical="top"/>
    </xf>
    <xf numFmtId="2" fontId="3" fillId="0" borderId="11" xfId="0" applyNumberFormat="1" applyFont="1" applyBorder="1" applyAlignment="1">
      <alignment vertical="top"/>
    </xf>
    <xf numFmtId="0" fontId="8" fillId="0" borderId="10" xfId="0" applyFont="1" applyFill="1" applyBorder="1" applyAlignment="1">
      <alignment horizontal="left" vertical="top" wrapText="1"/>
    </xf>
    <xf numFmtId="2" fontId="8" fillId="0" borderId="11" xfId="0" applyNumberFormat="1" applyFont="1" applyFill="1" applyBorder="1" applyAlignment="1">
      <alignment vertical="top" wrapText="1"/>
    </xf>
    <xf numFmtId="0" fontId="4" fillId="3" borderId="7" xfId="0" applyFont="1" applyFill="1" applyBorder="1" applyAlignment="1">
      <alignment horizontal="center" vertical="top"/>
    </xf>
    <xf numFmtId="0" fontId="4" fillId="3" borderId="10" xfId="0" applyFont="1" applyFill="1" applyBorder="1" applyAlignment="1">
      <alignment horizontal="left" vertical="top"/>
    </xf>
    <xf numFmtId="2" fontId="4" fillId="3" borderId="11" xfId="0" applyNumberFormat="1" applyFont="1" applyFill="1" applyBorder="1" applyAlignment="1">
      <alignment vertical="top"/>
    </xf>
    <xf numFmtId="49" fontId="3" fillId="2" borderId="7" xfId="0" applyNumberFormat="1" applyFont="1" applyFill="1" applyBorder="1" applyAlignment="1">
      <alignment horizontal="center" vertical="top"/>
    </xf>
    <xf numFmtId="0" fontId="3" fillId="2" borderId="10" xfId="0" applyFont="1" applyFill="1" applyBorder="1" applyAlignment="1">
      <alignment vertical="top"/>
    </xf>
    <xf numFmtId="2" fontId="3" fillId="2" borderId="11" xfId="0" applyNumberFormat="1" applyFont="1" applyFill="1" applyBorder="1" applyAlignment="1">
      <alignment vertical="top" wrapText="1"/>
    </xf>
    <xf numFmtId="0" fontId="3" fillId="0" borderId="7" xfId="0" applyFont="1" applyBorder="1" applyAlignment="1">
      <alignment horizontal="center" vertical="top"/>
    </xf>
    <xf numFmtId="0" fontId="3" fillId="0" borderId="10" xfId="0" applyFont="1" applyBorder="1" applyAlignment="1">
      <alignment vertical="top"/>
    </xf>
    <xf numFmtId="2" fontId="3" fillId="0" borderId="11" xfId="0" applyNumberFormat="1" applyFont="1" applyBorder="1" applyAlignment="1">
      <alignment vertical="top" wrapText="1"/>
    </xf>
    <xf numFmtId="0" fontId="3" fillId="0" borderId="10" xfId="0" applyFont="1" applyBorder="1" applyAlignment="1">
      <alignment horizontal="left" vertical="top" wrapText="1"/>
    </xf>
    <xf numFmtId="2" fontId="3" fillId="0" borderId="8" xfId="0" applyNumberFormat="1" applyFont="1" applyBorder="1" applyAlignment="1">
      <alignment horizontal="left" vertical="top" wrapText="1"/>
    </xf>
    <xf numFmtId="49" fontId="4" fillId="0" borderId="15" xfId="0" applyNumberFormat="1" applyFont="1" applyBorder="1" applyAlignment="1">
      <alignment horizontal="center" vertical="top"/>
    </xf>
    <xf numFmtId="0" fontId="4" fillId="0" borderId="16" xfId="0" applyFont="1" applyBorder="1" applyAlignment="1">
      <alignment vertical="top"/>
    </xf>
    <xf numFmtId="2" fontId="4" fillId="0" borderId="17" xfId="0" applyNumberFormat="1" applyFont="1" applyBorder="1" applyAlignment="1">
      <alignment vertical="top" wrapText="1"/>
    </xf>
    <xf numFmtId="49" fontId="4" fillId="3" borderId="7" xfId="0" applyNumberFormat="1" applyFont="1" applyFill="1" applyBorder="1" applyAlignment="1">
      <alignment horizontal="center" vertical="top"/>
    </xf>
    <xf numFmtId="4" fontId="3" fillId="0" borderId="0" xfId="0" applyNumberFormat="1" applyFont="1" applyAlignment="1">
      <alignment vertical="top"/>
    </xf>
    <xf numFmtId="2" fontId="3" fillId="0" borderId="8" xfId="0" applyNumberFormat="1" applyFont="1" applyFill="1" applyBorder="1" applyAlignment="1">
      <alignment vertical="top" wrapText="1"/>
    </xf>
    <xf numFmtId="0" fontId="4" fillId="3" borderId="10" xfId="0" applyFont="1" applyFill="1" applyBorder="1" applyAlignment="1">
      <alignment vertical="top"/>
    </xf>
    <xf numFmtId="2" fontId="4" fillId="3" borderId="11" xfId="0" applyNumberFormat="1" applyFont="1" applyFill="1" applyBorder="1" applyAlignment="1">
      <alignment vertical="top" wrapText="1"/>
    </xf>
    <xf numFmtId="49" fontId="3" fillId="3" borderId="7" xfId="0" applyNumberFormat="1" applyFont="1" applyFill="1" applyBorder="1" applyAlignment="1">
      <alignment horizontal="center" vertical="top"/>
    </xf>
    <xf numFmtId="0" fontId="3" fillId="3" borderId="10" xfId="0" applyFont="1" applyFill="1" applyBorder="1" applyAlignment="1">
      <alignment vertical="top"/>
    </xf>
    <xf numFmtId="2" fontId="3" fillId="3" borderId="11" xfId="0" applyNumberFormat="1" applyFont="1" applyFill="1" applyBorder="1" applyAlignment="1">
      <alignment vertical="top" wrapText="1"/>
    </xf>
    <xf numFmtId="0" fontId="4" fillId="0" borderId="7" xfId="0" applyFont="1" applyBorder="1" applyAlignment="1">
      <alignment horizontal="center" vertical="top"/>
    </xf>
    <xf numFmtId="0" fontId="4" fillId="0" borderId="10" xfId="0" applyFont="1" applyBorder="1" applyAlignment="1">
      <alignment vertical="top"/>
    </xf>
    <xf numFmtId="2" fontId="4" fillId="0" borderId="11" xfId="0" applyNumberFormat="1" applyFont="1" applyBorder="1" applyAlignment="1">
      <alignment vertical="top" wrapText="1"/>
    </xf>
    <xf numFmtId="0" fontId="4" fillId="0" borderId="0" xfId="0" applyFont="1" applyBorder="1" applyAlignment="1">
      <alignment vertical="top"/>
    </xf>
    <xf numFmtId="0" fontId="3" fillId="0" borderId="9" xfId="0" applyFont="1" applyBorder="1" applyAlignment="1">
      <alignment horizontal="center" vertical="top"/>
    </xf>
    <xf numFmtId="0" fontId="3" fillId="0" borderId="6" xfId="0" applyFont="1" applyFill="1" applyBorder="1" applyAlignment="1">
      <alignment horizontal="center" vertical="top"/>
    </xf>
    <xf numFmtId="0" fontId="3" fillId="0" borderId="0" xfId="0" applyFont="1" applyAlignment="1">
      <alignment horizontal="center" vertical="top"/>
    </xf>
    <xf numFmtId="3" fontId="4" fillId="0" borderId="6" xfId="0" applyNumberFormat="1" applyFont="1" applyFill="1" applyBorder="1" applyAlignment="1">
      <alignment horizontal="center" vertical="top"/>
    </xf>
    <xf numFmtId="3" fontId="3" fillId="0" borderId="0" xfId="0" applyNumberFormat="1" applyFont="1" applyFill="1" applyAlignment="1">
      <alignment horizontal="center" vertical="top"/>
    </xf>
    <xf numFmtId="3" fontId="3" fillId="0" borderId="0" xfId="0" applyNumberFormat="1" applyFont="1" applyAlignment="1">
      <alignment horizontal="center"/>
    </xf>
    <xf numFmtId="0" fontId="9" fillId="0" borderId="0" xfId="1" applyNumberFormat="1" applyFont="1" applyFill="1" applyBorder="1" applyAlignment="1" applyProtection="1">
      <alignment vertical="top"/>
    </xf>
    <xf numFmtId="0" fontId="3" fillId="0" borderId="0" xfId="1" applyNumberFormat="1" applyFont="1" applyFill="1" applyBorder="1" applyAlignment="1" applyProtection="1">
      <alignment vertical="top" wrapText="1"/>
    </xf>
    <xf numFmtId="0" fontId="9" fillId="0" borderId="0" xfId="1" applyNumberFormat="1" applyFont="1" applyFill="1" applyBorder="1" applyAlignment="1" applyProtection="1">
      <alignment horizontal="center" vertical="center" wrapText="1"/>
    </xf>
    <xf numFmtId="0" fontId="9" fillId="0" borderId="18" xfId="1" applyNumberFormat="1" applyFont="1" applyFill="1" applyBorder="1" applyAlignment="1" applyProtection="1">
      <alignment horizontal="center" vertical="center" wrapText="1"/>
    </xf>
    <xf numFmtId="0" fontId="10" fillId="0" borderId="0" xfId="1" applyNumberFormat="1" applyFont="1" applyFill="1" applyBorder="1" applyAlignment="1" applyProtection="1">
      <alignment vertical="top"/>
    </xf>
    <xf numFmtId="0" fontId="11" fillId="0" borderId="0" xfId="1" applyNumberFormat="1" applyFont="1" applyFill="1" applyBorder="1" applyAlignment="1" applyProtection="1">
      <alignment vertical="top"/>
    </xf>
    <xf numFmtId="165" fontId="9" fillId="0" borderId="0" xfId="1" applyNumberFormat="1" applyFont="1" applyFill="1" applyBorder="1" applyAlignment="1" applyProtection="1">
      <alignment horizontal="center" vertical="top"/>
    </xf>
    <xf numFmtId="49" fontId="3" fillId="0" borderId="6" xfId="0" applyNumberFormat="1" applyFont="1" applyFill="1" applyBorder="1" applyAlignment="1">
      <alignment horizontal="center" vertical="top" wrapText="1"/>
    </xf>
    <xf numFmtId="0" fontId="4" fillId="0" borderId="19" xfId="0" applyFont="1" applyBorder="1" applyAlignment="1"/>
    <xf numFmtId="0" fontId="3" fillId="0" borderId="19" xfId="0" applyFont="1" applyBorder="1" applyAlignment="1">
      <alignment horizontal="center"/>
    </xf>
    <xf numFmtId="49" fontId="4" fillId="0" borderId="19" xfId="0" applyNumberFormat="1" applyFont="1" applyFill="1" applyBorder="1" applyAlignment="1">
      <alignment horizontal="center" vertical="top"/>
    </xf>
    <xf numFmtId="49" fontId="3" fillId="0" borderId="19" xfId="0" applyNumberFormat="1" applyFont="1" applyFill="1" applyBorder="1" applyAlignment="1" applyProtection="1">
      <alignment horizontal="center" vertical="top" wrapText="1"/>
      <protection locked="0"/>
    </xf>
    <xf numFmtId="49" fontId="3" fillId="0" borderId="19" xfId="0" applyNumberFormat="1" applyFont="1" applyFill="1" applyBorder="1" applyAlignment="1">
      <alignment horizontal="center" vertical="top"/>
    </xf>
    <xf numFmtId="49" fontId="3" fillId="0" borderId="19" xfId="0" applyNumberFormat="1" applyFont="1" applyBorder="1" applyAlignment="1">
      <alignment horizontal="center" vertical="top"/>
    </xf>
    <xf numFmtId="49" fontId="4" fillId="0" borderId="19" xfId="0" applyNumberFormat="1" applyFont="1" applyBorder="1" applyAlignment="1">
      <alignment horizontal="center" vertical="top"/>
    </xf>
    <xf numFmtId="0" fontId="3" fillId="0" borderId="19" xfId="0" applyFont="1" applyBorder="1" applyAlignment="1">
      <alignment horizontal="center" vertical="top"/>
    </xf>
    <xf numFmtId="4" fontId="4" fillId="0" borderId="6" xfId="0" applyNumberFormat="1" applyFont="1" applyFill="1" applyBorder="1" applyAlignment="1" applyProtection="1">
      <alignment vertical="top" wrapText="1"/>
      <protection locked="0"/>
    </xf>
    <xf numFmtId="0" fontId="4" fillId="0" borderId="8" xfId="0" applyFont="1" applyBorder="1" applyAlignment="1">
      <alignment horizontal="left" vertical="top"/>
    </xf>
    <xf numFmtId="0" fontId="3" fillId="0" borderId="8" xfId="0" applyFont="1" applyFill="1" applyBorder="1" applyAlignment="1">
      <alignment vertical="top"/>
    </xf>
    <xf numFmtId="49" fontId="4" fillId="0" borderId="13" xfId="0" applyNumberFormat="1" applyFont="1" applyBorder="1" applyAlignment="1">
      <alignment horizontal="center" vertical="top"/>
    </xf>
    <xf numFmtId="0" fontId="3" fillId="0" borderId="18" xfId="1" applyNumberFormat="1" applyFont="1" applyFill="1" applyBorder="1" applyAlignment="1" applyProtection="1">
      <alignment horizontal="center" vertical="center" wrapText="1"/>
    </xf>
    <xf numFmtId="0" fontId="3" fillId="0" borderId="8" xfId="0" applyFont="1" applyFill="1" applyBorder="1" applyAlignment="1">
      <alignment horizontal="center" vertical="top"/>
    </xf>
    <xf numFmtId="0" fontId="4" fillId="0" borderId="8" xfId="0" applyFont="1" applyBorder="1" applyAlignment="1">
      <alignment vertical="top"/>
    </xf>
    <xf numFmtId="2" fontId="4" fillId="0" borderId="8" xfId="0" applyNumberFormat="1" applyFont="1" applyBorder="1" applyAlignment="1">
      <alignment vertical="top" wrapText="1"/>
    </xf>
    <xf numFmtId="49" fontId="3" fillId="0" borderId="18" xfId="0" applyNumberFormat="1" applyFont="1" applyFill="1" applyBorder="1" applyAlignment="1">
      <alignment horizontal="center" vertical="top"/>
    </xf>
    <xf numFmtId="4" fontId="3" fillId="0" borderId="20" xfId="0" applyNumberFormat="1" applyFont="1" applyFill="1" applyBorder="1" applyAlignment="1">
      <alignment vertical="top" wrapText="1"/>
    </xf>
    <xf numFmtId="0" fontId="3" fillId="0" borderId="18" xfId="0" applyFont="1" applyFill="1" applyBorder="1" applyAlignment="1">
      <alignment horizontal="center" vertical="center" wrapText="1"/>
    </xf>
    <xf numFmtId="49" fontId="3" fillId="0" borderId="18" xfId="0" applyNumberFormat="1" applyFont="1" applyFill="1" applyBorder="1" applyAlignment="1">
      <alignment horizontal="center" vertical="center" wrapText="1"/>
    </xf>
    <xf numFmtId="0" fontId="3" fillId="0" borderId="18" xfId="0" applyFont="1" applyBorder="1" applyAlignment="1">
      <alignment vertical="center" wrapText="1"/>
    </xf>
    <xf numFmtId="0" fontId="3" fillId="0" borderId="18" xfId="0" applyFont="1" applyFill="1" applyBorder="1" applyAlignment="1">
      <alignment horizontal="center" vertical="top"/>
    </xf>
    <xf numFmtId="49" fontId="4" fillId="0" borderId="18" xfId="0" applyNumberFormat="1" applyFont="1" applyFill="1" applyBorder="1" applyAlignment="1">
      <alignment horizontal="center" vertical="top"/>
    </xf>
    <xf numFmtId="4" fontId="4" fillId="0" borderId="18" xfId="0" applyNumberFormat="1" applyFont="1" applyFill="1" applyBorder="1" applyAlignment="1">
      <alignment vertical="top"/>
    </xf>
    <xf numFmtId="49" fontId="4" fillId="0" borderId="18" xfId="0" applyNumberFormat="1" applyFont="1" applyFill="1" applyBorder="1" applyAlignment="1">
      <alignment horizontal="center" vertical="top" wrapText="1"/>
    </xf>
    <xf numFmtId="4" fontId="3" fillId="0" borderId="18" xfId="0" applyNumberFormat="1" applyFont="1" applyFill="1" applyBorder="1" applyAlignment="1">
      <alignment vertical="top"/>
    </xf>
    <xf numFmtId="4" fontId="3" fillId="0" borderId="18" xfId="0" applyNumberFormat="1" applyFont="1" applyFill="1" applyBorder="1" applyAlignment="1">
      <alignment vertical="top" wrapText="1"/>
    </xf>
    <xf numFmtId="0" fontId="3" fillId="0" borderId="18" xfId="0" applyFont="1" applyBorder="1" applyAlignment="1">
      <alignment vertical="top"/>
    </xf>
    <xf numFmtId="49" fontId="3" fillId="0" borderId="18" xfId="0" applyNumberFormat="1" applyFont="1" applyFill="1" applyBorder="1" applyAlignment="1">
      <alignment horizontal="center" vertical="top" wrapText="1" shrinkToFit="1"/>
    </xf>
    <xf numFmtId="49" fontId="4" fillId="0" borderId="6" xfId="0" applyNumberFormat="1" applyFont="1" applyFill="1" applyBorder="1" applyAlignment="1" applyProtection="1">
      <alignment horizontal="center" vertical="top" wrapText="1"/>
      <protection locked="0"/>
    </xf>
    <xf numFmtId="3" fontId="3" fillId="0" borderId="1" xfId="0" applyNumberFormat="1" applyFont="1" applyFill="1" applyBorder="1" applyAlignment="1">
      <alignment vertical="top" wrapText="1"/>
    </xf>
    <xf numFmtId="4" fontId="3" fillId="0" borderId="1" xfId="0" applyNumberFormat="1" applyFont="1" applyFill="1" applyBorder="1" applyAlignment="1">
      <alignment vertical="top" wrapText="1"/>
    </xf>
    <xf numFmtId="49" fontId="3" fillId="0" borderId="1" xfId="0" applyNumberFormat="1" applyFont="1" applyFill="1" applyBorder="1" applyAlignment="1">
      <alignment horizontal="center" vertical="top"/>
    </xf>
    <xf numFmtId="49" fontId="3" fillId="0" borderId="1" xfId="0" applyNumberFormat="1" applyFont="1" applyFill="1" applyBorder="1" applyAlignment="1">
      <alignment horizontal="center" vertical="top" wrapText="1" shrinkToFit="1"/>
    </xf>
    <xf numFmtId="0" fontId="3" fillId="0" borderId="18" xfId="0" applyFont="1" applyBorder="1" applyAlignment="1">
      <alignment horizontal="center" vertical="top"/>
    </xf>
    <xf numFmtId="3" fontId="5" fillId="0" borderId="21" xfId="0" applyNumberFormat="1" applyFont="1" applyFill="1" applyBorder="1" applyAlignment="1">
      <alignment vertical="top" wrapText="1"/>
    </xf>
    <xf numFmtId="4" fontId="5" fillId="0" borderId="21" xfId="0" applyNumberFormat="1" applyFont="1" applyFill="1" applyBorder="1" applyAlignment="1">
      <alignment vertical="top" wrapText="1"/>
    </xf>
    <xf numFmtId="49" fontId="3" fillId="0" borderId="21" xfId="0" applyNumberFormat="1" applyFont="1" applyFill="1" applyBorder="1" applyAlignment="1">
      <alignment horizontal="center" vertical="top"/>
    </xf>
    <xf numFmtId="49" fontId="3" fillId="0" borderId="18" xfId="0" applyNumberFormat="1" applyFont="1" applyBorder="1" applyAlignment="1">
      <alignment horizontal="center" vertical="top"/>
    </xf>
    <xf numFmtId="49" fontId="3" fillId="2" borderId="13" xfId="0" applyNumberFormat="1" applyFont="1" applyFill="1" applyBorder="1" applyAlignment="1">
      <alignment horizontal="center" vertical="top"/>
    </xf>
    <xf numFmtId="0" fontId="7" fillId="4" borderId="22" xfId="0" applyFont="1" applyFill="1" applyBorder="1" applyAlignment="1">
      <alignment horizontal="left" vertical="top" wrapText="1"/>
    </xf>
    <xf numFmtId="0" fontId="3" fillId="2" borderId="23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center" vertical="top" wrapText="1"/>
    </xf>
    <xf numFmtId="49" fontId="4" fillId="0" borderId="6" xfId="0" applyNumberFormat="1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 vertical="top" wrapText="1"/>
    </xf>
    <xf numFmtId="4" fontId="4" fillId="0" borderId="21" xfId="0" applyNumberFormat="1" applyFont="1" applyFill="1" applyBorder="1" applyAlignment="1">
      <alignment vertical="top" wrapText="1"/>
    </xf>
    <xf numFmtId="49" fontId="4" fillId="0" borderId="21" xfId="0" applyNumberFormat="1" applyFont="1" applyFill="1" applyBorder="1" applyAlignment="1">
      <alignment horizontal="center" vertical="top" wrapText="1"/>
    </xf>
    <xf numFmtId="49" fontId="4" fillId="0" borderId="21" xfId="0" applyNumberFormat="1" applyFont="1" applyFill="1" applyBorder="1" applyAlignment="1">
      <alignment horizontal="center" vertical="top"/>
    </xf>
    <xf numFmtId="49" fontId="3" fillId="0" borderId="21" xfId="0" applyNumberFormat="1" applyFont="1" applyFill="1" applyBorder="1" applyAlignment="1">
      <alignment horizontal="center" vertical="top" wrapText="1"/>
    </xf>
    <xf numFmtId="0" fontId="4" fillId="0" borderId="18" xfId="0" applyFont="1" applyBorder="1" applyAlignment="1">
      <alignment horizontal="center" vertical="top"/>
    </xf>
    <xf numFmtId="49" fontId="4" fillId="0" borderId="18" xfId="0" applyNumberFormat="1" applyFont="1" applyBorder="1" applyAlignment="1">
      <alignment horizontal="center" vertical="top"/>
    </xf>
    <xf numFmtId="49" fontId="3" fillId="0" borderId="24" xfId="0" applyNumberFormat="1" applyFont="1" applyFill="1" applyBorder="1" applyAlignment="1">
      <alignment horizontal="center" vertical="top"/>
    </xf>
    <xf numFmtId="0" fontId="4" fillId="0" borderId="0" xfId="0" applyFont="1" applyFill="1" applyBorder="1" applyAlignment="1">
      <alignment vertical="top" wrapText="1"/>
    </xf>
    <xf numFmtId="0" fontId="3" fillId="0" borderId="0" xfId="0" applyFont="1" applyFill="1" applyBorder="1" applyAlignment="1">
      <alignment horizontal="center" vertical="top"/>
    </xf>
    <xf numFmtId="4" fontId="4" fillId="0" borderId="0" xfId="0" applyNumberFormat="1" applyFont="1" applyFill="1" applyBorder="1" applyAlignment="1">
      <alignment vertical="top"/>
    </xf>
    <xf numFmtId="0" fontId="3" fillId="0" borderId="0" xfId="0" applyFont="1" applyBorder="1" applyAlignment="1">
      <alignment vertical="top"/>
    </xf>
    <xf numFmtId="0" fontId="3" fillId="0" borderId="0" xfId="0" applyFont="1" applyFill="1" applyAlignment="1">
      <alignment horizontal="center" vertical="top"/>
    </xf>
    <xf numFmtId="0" fontId="3" fillId="0" borderId="0" xfId="0" applyFont="1" applyBorder="1" applyAlignment="1">
      <alignment horizontal="center" vertical="top"/>
    </xf>
    <xf numFmtId="0" fontId="3" fillId="0" borderId="8" xfId="0" applyFont="1" applyFill="1" applyBorder="1" applyAlignment="1">
      <alignment horizontal="left" vertical="top"/>
    </xf>
    <xf numFmtId="49" fontId="3" fillId="0" borderId="20" xfId="0" applyNumberFormat="1" applyFont="1" applyFill="1" applyBorder="1" applyAlignment="1">
      <alignment horizontal="center" vertical="top"/>
    </xf>
    <xf numFmtId="4" fontId="3" fillId="0" borderId="21" xfId="0" applyNumberFormat="1" applyFont="1" applyFill="1" applyBorder="1" applyAlignment="1">
      <alignment vertical="top" wrapText="1"/>
    </xf>
    <xf numFmtId="4" fontId="3" fillId="0" borderId="0" xfId="0" applyNumberFormat="1" applyFont="1" applyFill="1"/>
    <xf numFmtId="49" fontId="4" fillId="0" borderId="25" xfId="0" applyNumberFormat="1" applyFont="1" applyFill="1" applyBorder="1" applyAlignment="1">
      <alignment horizontal="center" vertical="top"/>
    </xf>
    <xf numFmtId="0" fontId="4" fillId="0" borderId="26" xfId="0" applyFont="1" applyFill="1" applyBorder="1" applyAlignment="1">
      <alignment horizontal="left" vertical="top" wrapText="1"/>
    </xf>
    <xf numFmtId="49" fontId="4" fillId="0" borderId="27" xfId="0" applyNumberFormat="1" applyFont="1" applyFill="1" applyBorder="1" applyAlignment="1">
      <alignment horizontal="center" vertical="top"/>
    </xf>
    <xf numFmtId="0" fontId="3" fillId="0" borderId="28" xfId="0" applyFont="1" applyBorder="1" applyAlignment="1">
      <alignment horizontal="center" vertical="top"/>
    </xf>
    <xf numFmtId="49" fontId="3" fillId="0" borderId="29" xfId="0" applyNumberFormat="1" applyFont="1" applyFill="1" applyBorder="1" applyAlignment="1">
      <alignment horizontal="center" vertical="top"/>
    </xf>
    <xf numFmtId="49" fontId="3" fillId="0" borderId="18" xfId="0" applyNumberFormat="1" applyFont="1" applyFill="1" applyBorder="1" applyAlignment="1">
      <alignment horizontal="center" vertical="top" wrapText="1"/>
    </xf>
    <xf numFmtId="49" fontId="4" fillId="3" borderId="0" xfId="0" applyNumberFormat="1" applyFont="1" applyFill="1" applyBorder="1" applyAlignment="1">
      <alignment horizontal="center" vertical="top"/>
    </xf>
    <xf numFmtId="0" fontId="4" fillId="3" borderId="0" xfId="0" applyFont="1" applyFill="1" applyBorder="1" applyAlignment="1">
      <alignment horizontal="left" vertical="top" wrapText="1"/>
    </xf>
    <xf numFmtId="4" fontId="4" fillId="0" borderId="24" xfId="0" applyNumberFormat="1" applyFont="1" applyFill="1" applyBorder="1" applyAlignment="1">
      <alignment vertical="top" wrapText="1"/>
    </xf>
    <xf numFmtId="0" fontId="4" fillId="0" borderId="24" xfId="0" applyFont="1" applyFill="1" applyBorder="1" applyAlignment="1">
      <alignment vertical="top"/>
    </xf>
    <xf numFmtId="4" fontId="4" fillId="0" borderId="1" xfId="0" applyNumberFormat="1" applyFont="1" applyFill="1" applyBorder="1" applyAlignment="1">
      <alignment vertical="top" wrapText="1"/>
    </xf>
    <xf numFmtId="4" fontId="4" fillId="0" borderId="0" xfId="0" applyNumberFormat="1" applyFont="1" applyFill="1" applyBorder="1" applyAlignment="1">
      <alignment vertical="top" wrapText="1"/>
    </xf>
    <xf numFmtId="49" fontId="4" fillId="0" borderId="1" xfId="0" applyNumberFormat="1" applyFont="1" applyFill="1" applyBorder="1" applyAlignment="1">
      <alignment horizontal="center" vertical="top"/>
    </xf>
    <xf numFmtId="4" fontId="4" fillId="0" borderId="18" xfId="0" applyNumberFormat="1" applyFont="1" applyFill="1" applyBorder="1" applyAlignment="1">
      <alignment vertical="top" wrapText="1"/>
    </xf>
    <xf numFmtId="4" fontId="4" fillId="0" borderId="20" xfId="0" applyNumberFormat="1" applyFont="1" applyFill="1" applyBorder="1" applyAlignment="1">
      <alignment vertical="top" wrapText="1"/>
    </xf>
    <xf numFmtId="0" fontId="3" fillId="0" borderId="18" xfId="0" applyFont="1" applyFill="1" applyBorder="1" applyAlignment="1">
      <alignment vertical="top" wrapText="1"/>
    </xf>
    <xf numFmtId="0" fontId="3" fillId="0" borderId="18" xfId="0" applyFont="1" applyBorder="1" applyAlignment="1">
      <alignment vertical="top" wrapText="1"/>
    </xf>
    <xf numFmtId="0" fontId="3" fillId="0" borderId="18" xfId="0" applyFont="1" applyBorder="1" applyAlignment="1">
      <alignment wrapText="1"/>
    </xf>
    <xf numFmtId="0" fontId="3" fillId="0" borderId="6" xfId="0" applyFont="1" applyFill="1" applyBorder="1" applyAlignment="1">
      <alignment vertical="top" wrapText="1"/>
    </xf>
    <xf numFmtId="49" fontId="3" fillId="0" borderId="18" xfId="1" applyNumberFormat="1" applyFont="1" applyFill="1" applyBorder="1" applyAlignment="1" applyProtection="1">
      <alignment horizontal="center" vertical="center" wrapText="1"/>
    </xf>
    <xf numFmtId="0" fontId="4" fillId="0" borderId="18" xfId="0" applyFont="1" applyBorder="1" applyAlignment="1">
      <alignment wrapText="1"/>
    </xf>
    <xf numFmtId="0" fontId="4" fillId="0" borderId="18" xfId="0" applyFont="1" applyBorder="1" applyAlignment="1">
      <alignment vertical="center"/>
    </xf>
    <xf numFmtId="0" fontId="3" fillId="0" borderId="18" xfId="0" applyFont="1" applyBorder="1" applyAlignment="1">
      <alignment vertical="center"/>
    </xf>
    <xf numFmtId="0" fontId="4" fillId="0" borderId="18" xfId="0" applyFont="1" applyFill="1" applyBorder="1" applyAlignment="1">
      <alignment vertical="center"/>
    </xf>
    <xf numFmtId="0" fontId="3" fillId="0" borderId="18" xfId="0" applyFont="1" applyFill="1" applyBorder="1" applyAlignment="1">
      <alignment vertical="center"/>
    </xf>
    <xf numFmtId="0" fontId="4" fillId="0" borderId="18" xfId="0" applyFont="1" applyFill="1" applyBorder="1" applyAlignment="1">
      <alignment wrapText="1"/>
    </xf>
    <xf numFmtId="0" fontId="3" fillId="0" borderId="18" xfId="0" applyFont="1" applyFill="1" applyBorder="1" applyAlignment="1">
      <alignment wrapText="1"/>
    </xf>
    <xf numFmtId="49" fontId="3" fillId="0" borderId="28" xfId="1" applyNumberFormat="1" applyFont="1" applyFill="1" applyBorder="1" applyAlignment="1" applyProtection="1">
      <alignment horizontal="center" vertical="center" wrapText="1"/>
    </xf>
    <xf numFmtId="0" fontId="3" fillId="0" borderId="18" xfId="0" applyFont="1" applyBorder="1" applyAlignment="1">
      <alignment horizontal="left" vertical="center"/>
    </xf>
    <xf numFmtId="0" fontId="4" fillId="0" borderId="18" xfId="0" applyFont="1" applyBorder="1"/>
    <xf numFmtId="0" fontId="3" fillId="0" borderId="28" xfId="0" applyFont="1" applyBorder="1" applyAlignment="1">
      <alignment vertical="center"/>
    </xf>
    <xf numFmtId="165" fontId="9" fillId="0" borderId="18" xfId="1" applyNumberFormat="1" applyFont="1" applyFill="1" applyBorder="1" applyAlignment="1" applyProtection="1">
      <alignment vertical="center"/>
    </xf>
    <xf numFmtId="2" fontId="3" fillId="0" borderId="18" xfId="1" applyNumberFormat="1" applyFont="1" applyFill="1" applyBorder="1" applyAlignment="1" applyProtection="1">
      <alignment horizontal="center" vertical="center" wrapText="1"/>
    </xf>
    <xf numFmtId="2" fontId="3" fillId="0" borderId="18" xfId="1" applyNumberFormat="1" applyFont="1" applyFill="1" applyBorder="1" applyAlignment="1" applyProtection="1">
      <alignment horizontal="center" vertical="center"/>
    </xf>
    <xf numFmtId="2" fontId="4" fillId="0" borderId="18" xfId="1" applyNumberFormat="1" applyFont="1" applyFill="1" applyBorder="1" applyAlignment="1" applyProtection="1">
      <alignment horizontal="center" vertical="center"/>
    </xf>
    <xf numFmtId="2" fontId="3" fillId="0" borderId="28" xfId="1" applyNumberFormat="1" applyFont="1" applyFill="1" applyBorder="1" applyAlignment="1" applyProtection="1">
      <alignment horizontal="center" vertical="center"/>
    </xf>
    <xf numFmtId="49" fontId="4" fillId="0" borderId="18" xfId="1" applyNumberFormat="1" applyFont="1" applyFill="1" applyBorder="1" applyAlignment="1" applyProtection="1">
      <alignment horizontal="center" vertical="center" wrapText="1"/>
    </xf>
    <xf numFmtId="2" fontId="4" fillId="0" borderId="18" xfId="1" applyNumberFormat="1" applyFont="1" applyFill="1" applyBorder="1" applyAlignment="1" applyProtection="1">
      <alignment horizontal="center" vertical="center" wrapText="1"/>
    </xf>
    <xf numFmtId="49" fontId="4" fillId="0" borderId="18" xfId="0" applyNumberFormat="1" applyFont="1" applyFill="1" applyBorder="1" applyAlignment="1">
      <alignment horizontal="center" vertical="center" wrapText="1"/>
    </xf>
    <xf numFmtId="0" fontId="4" fillId="0" borderId="18" xfId="0" applyFont="1" applyBorder="1" applyAlignment="1">
      <alignment horizontal="left" vertical="center"/>
    </xf>
    <xf numFmtId="0" fontId="4" fillId="0" borderId="18" xfId="1" applyNumberFormat="1" applyFont="1" applyFill="1" applyBorder="1" applyAlignment="1" applyProtection="1">
      <alignment horizontal="left" vertical="center" wrapText="1"/>
    </xf>
    <xf numFmtId="165" fontId="9" fillId="0" borderId="18" xfId="1" applyNumberFormat="1" applyFont="1" applyFill="1" applyBorder="1" applyAlignment="1" applyProtection="1">
      <alignment horizontal="left" vertical="center"/>
    </xf>
    <xf numFmtId="0" fontId="3" fillId="0" borderId="30" xfId="0" applyFont="1" applyFill="1" applyBorder="1" applyAlignment="1">
      <alignment vertical="top" wrapText="1"/>
    </xf>
    <xf numFmtId="4" fontId="3" fillId="0" borderId="0" xfId="0" applyNumberFormat="1" applyFont="1" applyFill="1" applyBorder="1" applyAlignment="1">
      <alignment vertical="top" wrapText="1"/>
    </xf>
    <xf numFmtId="4" fontId="3" fillId="0" borderId="0" xfId="0" applyNumberFormat="1" applyFont="1" applyFill="1" applyAlignment="1">
      <alignment vertical="top"/>
    </xf>
    <xf numFmtId="4" fontId="3" fillId="0" borderId="20" xfId="0" applyNumberFormat="1" applyFont="1" applyFill="1" applyBorder="1" applyAlignment="1" applyProtection="1">
      <alignment vertical="top" wrapText="1"/>
      <protection locked="0"/>
    </xf>
    <xf numFmtId="4" fontId="3" fillId="0" borderId="18" xfId="0" applyNumberFormat="1" applyFont="1" applyFill="1" applyBorder="1" applyAlignment="1" applyProtection="1">
      <alignment vertical="top" wrapText="1"/>
      <protection locked="0"/>
    </xf>
    <xf numFmtId="49" fontId="3" fillId="0" borderId="13" xfId="0" applyNumberFormat="1" applyFont="1" applyBorder="1" applyAlignment="1">
      <alignment horizontal="center" vertical="top"/>
    </xf>
    <xf numFmtId="0" fontId="3" fillId="0" borderId="31" xfId="0" applyFont="1" applyBorder="1" applyAlignment="1">
      <alignment wrapText="1"/>
    </xf>
    <xf numFmtId="49" fontId="4" fillId="3" borderId="13" xfId="0" applyNumberFormat="1" applyFont="1" applyFill="1" applyBorder="1" applyAlignment="1">
      <alignment horizontal="center" vertical="top"/>
    </xf>
    <xf numFmtId="49" fontId="3" fillId="0" borderId="0" xfId="0" applyNumberFormat="1" applyFont="1" applyFill="1" applyBorder="1" applyAlignment="1">
      <alignment horizontal="center" vertical="top"/>
    </xf>
    <xf numFmtId="0" fontId="3" fillId="0" borderId="12" xfId="0" applyFont="1" applyFill="1" applyBorder="1" applyAlignment="1">
      <alignment vertical="top"/>
    </xf>
    <xf numFmtId="0" fontId="3" fillId="0" borderId="32" xfId="0" applyFont="1" applyBorder="1" applyAlignment="1">
      <alignment horizontal="center" vertical="top"/>
    </xf>
    <xf numFmtId="0" fontId="3" fillId="0" borderId="33" xfId="0" applyFont="1" applyBorder="1" applyAlignment="1">
      <alignment vertical="top"/>
    </xf>
    <xf numFmtId="2" fontId="3" fillId="0" borderId="34" xfId="0" applyNumberFormat="1" applyFont="1" applyBorder="1" applyAlignment="1">
      <alignment vertical="top" wrapText="1"/>
    </xf>
    <xf numFmtId="0" fontId="3" fillId="0" borderId="8" xfId="0" applyFont="1" applyBorder="1" applyAlignment="1">
      <alignment vertical="top"/>
    </xf>
    <xf numFmtId="2" fontId="3" fillId="0" borderId="8" xfId="0" applyNumberFormat="1" applyFont="1" applyBorder="1" applyAlignment="1">
      <alignment vertical="top" wrapText="1"/>
    </xf>
    <xf numFmtId="49" fontId="3" fillId="0" borderId="35" xfId="0" applyNumberFormat="1" applyFont="1" applyFill="1" applyBorder="1" applyAlignment="1">
      <alignment horizontal="center" vertical="top"/>
    </xf>
    <xf numFmtId="0" fontId="3" fillId="0" borderId="36" xfId="0" applyFont="1" applyBorder="1" applyAlignment="1">
      <alignment vertical="top" wrapText="1"/>
    </xf>
    <xf numFmtId="0" fontId="3" fillId="0" borderId="8" xfId="0" applyFont="1" applyBorder="1" applyAlignment="1">
      <alignment horizontal="left" vertical="top" wrapText="1"/>
    </xf>
    <xf numFmtId="4" fontId="3" fillId="0" borderId="28" xfId="0" applyNumberFormat="1" applyFont="1" applyFill="1" applyBorder="1" applyAlignment="1">
      <alignment vertical="top" wrapText="1"/>
    </xf>
    <xf numFmtId="4" fontId="3" fillId="0" borderId="29" xfId="0" applyNumberFormat="1" applyFont="1" applyFill="1" applyBorder="1" applyAlignment="1">
      <alignment vertical="top" wrapText="1"/>
    </xf>
    <xf numFmtId="4" fontId="3" fillId="5" borderId="0" xfId="0" applyNumberFormat="1" applyFont="1" applyFill="1" applyBorder="1" applyAlignment="1">
      <alignment vertical="top" wrapText="1"/>
    </xf>
    <xf numFmtId="4" fontId="3" fillId="0" borderId="36" xfId="0" applyNumberFormat="1" applyFont="1" applyFill="1" applyBorder="1" applyAlignment="1">
      <alignment vertical="top" wrapText="1"/>
    </xf>
    <xf numFmtId="4" fontId="3" fillId="0" borderId="3" xfId="0" applyNumberFormat="1" applyFont="1" applyFill="1" applyBorder="1" applyAlignment="1">
      <alignment vertical="top" wrapText="1"/>
    </xf>
    <xf numFmtId="4" fontId="3" fillId="0" borderId="24" xfId="0" applyNumberFormat="1" applyFont="1" applyFill="1" applyBorder="1" applyAlignment="1">
      <alignment vertical="top" wrapText="1"/>
    </xf>
    <xf numFmtId="4" fontId="3" fillId="0" borderId="37" xfId="0" applyNumberFormat="1" applyFont="1" applyFill="1" applyBorder="1" applyAlignment="1">
      <alignment vertical="top" wrapText="1"/>
    </xf>
    <xf numFmtId="49" fontId="3" fillId="0" borderId="38" xfId="0" applyNumberFormat="1" applyFont="1" applyFill="1" applyBorder="1" applyAlignment="1">
      <alignment horizontal="center" vertical="top"/>
    </xf>
    <xf numFmtId="49" fontId="4" fillId="0" borderId="1" xfId="0" applyNumberFormat="1" applyFont="1" applyFill="1" applyBorder="1" applyAlignment="1">
      <alignment horizontal="center" vertical="top" wrapText="1"/>
    </xf>
    <xf numFmtId="0" fontId="3" fillId="0" borderId="39" xfId="0" applyFont="1" applyFill="1" applyBorder="1" applyAlignment="1">
      <alignment vertical="top" wrapText="1"/>
    </xf>
    <xf numFmtId="0" fontId="0" fillId="0" borderId="20" xfId="0" applyBorder="1" applyAlignment="1">
      <alignment vertical="top" wrapText="1"/>
    </xf>
    <xf numFmtId="0" fontId="3" fillId="0" borderId="40" xfId="0" applyFont="1" applyFill="1" applyBorder="1" applyAlignment="1">
      <alignment vertical="top" wrapText="1"/>
    </xf>
    <xf numFmtId="165" fontId="9" fillId="0" borderId="18" xfId="1" applyNumberFormat="1" applyFont="1" applyFill="1" applyBorder="1" applyAlignment="1" applyProtection="1">
      <alignment horizontal="center" vertical="center" wrapText="1"/>
    </xf>
    <xf numFmtId="0" fontId="3" fillId="0" borderId="41" xfId="0" applyFont="1" applyBorder="1" applyAlignment="1">
      <alignment vertical="top" wrapText="1"/>
    </xf>
    <xf numFmtId="2" fontId="3" fillId="0" borderId="0" xfId="0" applyNumberFormat="1" applyFont="1" applyFill="1" applyAlignment="1">
      <alignment horizontal="left"/>
    </xf>
    <xf numFmtId="2" fontId="3" fillId="0" borderId="0" xfId="0" applyNumberFormat="1" applyFont="1" applyFill="1"/>
    <xf numFmtId="2" fontId="9" fillId="0" borderId="0" xfId="1" applyNumberFormat="1" applyFont="1" applyFill="1" applyBorder="1" applyAlignment="1" applyProtection="1">
      <alignment vertical="top" wrapText="1"/>
    </xf>
    <xf numFmtId="2" fontId="3" fillId="0" borderId="0" xfId="0" applyNumberFormat="1" applyFont="1" applyFill="1" applyAlignment="1">
      <alignment horizontal="right"/>
    </xf>
    <xf numFmtId="3" fontId="5" fillId="0" borderId="18" xfId="0" applyNumberFormat="1" applyFont="1" applyFill="1" applyBorder="1" applyAlignment="1">
      <alignment vertical="top" wrapText="1"/>
    </xf>
    <xf numFmtId="3" fontId="3" fillId="0" borderId="18" xfId="0" applyNumberFormat="1" applyFont="1" applyFill="1" applyBorder="1" applyAlignment="1">
      <alignment vertical="top" wrapText="1"/>
    </xf>
    <xf numFmtId="2" fontId="3" fillId="0" borderId="18" xfId="0" applyNumberFormat="1" applyFont="1" applyFill="1" applyBorder="1" applyAlignment="1">
      <alignment vertical="top" wrapText="1"/>
    </xf>
    <xf numFmtId="2" fontId="4" fillId="0" borderId="18" xfId="0" applyNumberFormat="1" applyFont="1" applyFill="1" applyBorder="1" applyAlignment="1">
      <alignment vertical="top"/>
    </xf>
    <xf numFmtId="2" fontId="4" fillId="0" borderId="18" xfId="0" applyNumberFormat="1" applyFont="1" applyFill="1" applyBorder="1" applyAlignment="1">
      <alignment vertical="top" wrapText="1"/>
    </xf>
    <xf numFmtId="2" fontId="3" fillId="0" borderId="18" xfId="0" applyNumberFormat="1" applyFont="1" applyFill="1" applyBorder="1" applyAlignment="1">
      <alignment vertical="top"/>
    </xf>
    <xf numFmtId="2" fontId="4" fillId="6" borderId="18" xfId="0" applyNumberFormat="1" applyFont="1" applyFill="1" applyBorder="1" applyAlignment="1">
      <alignment vertical="top" wrapText="1"/>
    </xf>
    <xf numFmtId="2" fontId="3" fillId="6" borderId="18" xfId="0" applyNumberFormat="1" applyFont="1" applyFill="1" applyBorder="1" applyAlignment="1">
      <alignment vertical="top" wrapText="1"/>
    </xf>
    <xf numFmtId="2" fontId="3" fillId="6" borderId="18" xfId="0" applyNumberFormat="1" applyFont="1" applyFill="1" applyBorder="1" applyAlignment="1">
      <alignment vertical="top"/>
    </xf>
    <xf numFmtId="0" fontId="4" fillId="0" borderId="18" xfId="0" applyFont="1" applyFill="1" applyBorder="1" applyAlignment="1">
      <alignment vertical="top" wrapText="1"/>
    </xf>
    <xf numFmtId="0" fontId="3" fillId="0" borderId="36" xfId="0" applyFont="1" applyFill="1" applyBorder="1" applyAlignment="1">
      <alignment vertical="top" wrapText="1"/>
    </xf>
    <xf numFmtId="3" fontId="3" fillId="0" borderId="18" xfId="0" applyNumberFormat="1" applyFont="1" applyFill="1" applyBorder="1" applyAlignment="1">
      <alignment vertical="center"/>
    </xf>
    <xf numFmtId="49" fontId="3" fillId="0" borderId="18" xfId="0" applyNumberFormat="1" applyFont="1" applyFill="1" applyBorder="1" applyAlignment="1">
      <alignment horizontal="center" vertical="center"/>
    </xf>
    <xf numFmtId="0" fontId="4" fillId="0" borderId="18" xfId="1" applyNumberFormat="1" applyFont="1" applyFill="1" applyBorder="1" applyAlignment="1" applyProtection="1">
      <alignment vertical="center"/>
    </xf>
    <xf numFmtId="0" fontId="3" fillId="0" borderId="42" xfId="0" applyFont="1" applyFill="1" applyBorder="1" applyAlignment="1">
      <alignment horizontal="center" vertical="top"/>
    </xf>
    <xf numFmtId="0" fontId="3" fillId="0" borderId="0" xfId="0" applyFont="1" applyFill="1" applyBorder="1" applyAlignment="1">
      <alignment horizontal="center"/>
    </xf>
    <xf numFmtId="49" fontId="4" fillId="0" borderId="18" xfId="0" applyNumberFormat="1" applyFont="1" applyBorder="1" applyAlignment="1">
      <alignment horizontal="center" vertical="center"/>
    </xf>
    <xf numFmtId="49" fontId="3" fillId="0" borderId="18" xfId="0" applyNumberFormat="1" applyFont="1" applyBorder="1" applyAlignment="1">
      <alignment horizontal="center" vertical="center"/>
    </xf>
    <xf numFmtId="49" fontId="4" fillId="0" borderId="18" xfId="0" applyNumberFormat="1" applyFont="1" applyFill="1" applyBorder="1" applyAlignment="1">
      <alignment horizontal="center" vertical="center"/>
    </xf>
    <xf numFmtId="49" fontId="4" fillId="0" borderId="18" xfId="1" applyNumberFormat="1" applyFont="1" applyFill="1" applyBorder="1" applyAlignment="1" applyProtection="1">
      <alignment horizontal="center" vertical="center"/>
    </xf>
    <xf numFmtId="49" fontId="3" fillId="0" borderId="28" xfId="0" applyNumberFormat="1" applyFont="1" applyBorder="1" applyAlignment="1">
      <alignment horizontal="center" vertical="center"/>
    </xf>
    <xf numFmtId="49" fontId="9" fillId="0" borderId="18" xfId="1" applyNumberFormat="1" applyFont="1" applyFill="1" applyBorder="1" applyAlignment="1" applyProtection="1">
      <alignment horizontal="center" vertical="center"/>
    </xf>
    <xf numFmtId="4" fontId="3" fillId="0" borderId="24" xfId="0" applyNumberFormat="1" applyFont="1" applyFill="1" applyBorder="1" applyAlignment="1">
      <alignment vertical="top"/>
    </xf>
    <xf numFmtId="49" fontId="4" fillId="0" borderId="0" xfId="0" applyNumberFormat="1" applyFont="1" applyFill="1" applyBorder="1" applyAlignment="1">
      <alignment horizontal="center" vertical="top"/>
    </xf>
    <xf numFmtId="49" fontId="3" fillId="0" borderId="28" xfId="0" applyNumberFormat="1" applyFont="1" applyFill="1" applyBorder="1" applyAlignment="1">
      <alignment horizontal="center" vertical="top"/>
    </xf>
    <xf numFmtId="166" fontId="3" fillId="0" borderId="18" xfId="2" applyNumberFormat="1" applyFont="1" applyFill="1" applyBorder="1" applyAlignment="1">
      <alignment horizontal="right" vertical="top" wrapText="1"/>
    </xf>
    <xf numFmtId="49" fontId="3" fillId="0" borderId="3" xfId="0" applyNumberFormat="1" applyFont="1" applyFill="1" applyBorder="1" applyAlignment="1">
      <alignment horizontal="center" vertical="top"/>
    </xf>
    <xf numFmtId="49" fontId="3" fillId="0" borderId="13" xfId="0" applyNumberFormat="1" applyFont="1" applyFill="1" applyBorder="1" applyAlignment="1">
      <alignment horizontal="center" vertical="top" wrapText="1" shrinkToFit="1"/>
    </xf>
    <xf numFmtId="49" fontId="3" fillId="0" borderId="21" xfId="0" applyNumberFormat="1" applyFont="1" applyFill="1" applyBorder="1" applyAlignment="1">
      <alignment horizontal="center" vertical="top" wrapText="1" shrinkToFit="1"/>
    </xf>
    <xf numFmtId="4" fontId="4" fillId="0" borderId="29" xfId="0" applyNumberFormat="1" applyFont="1" applyFill="1" applyBorder="1" applyAlignment="1">
      <alignment vertical="top" wrapText="1"/>
    </xf>
    <xf numFmtId="49" fontId="3" fillId="0" borderId="24" xfId="0" applyNumberFormat="1" applyFont="1" applyFill="1" applyBorder="1" applyAlignment="1" applyProtection="1">
      <alignment horizontal="center" vertical="top" wrapText="1"/>
      <protection locked="0"/>
    </xf>
    <xf numFmtId="49" fontId="3" fillId="0" borderId="21" xfId="0" applyNumberFormat="1" applyFont="1" applyFill="1" applyBorder="1" applyAlignment="1" applyProtection="1">
      <alignment horizontal="center" vertical="top" wrapText="1"/>
      <protection locked="0"/>
    </xf>
    <xf numFmtId="0" fontId="3" fillId="0" borderId="29" xfId="0" applyFont="1" applyFill="1" applyBorder="1" applyAlignment="1">
      <alignment vertical="top" wrapText="1"/>
    </xf>
    <xf numFmtId="4" fontId="3" fillId="0" borderId="1" xfId="0" applyNumberFormat="1" applyFont="1" applyFill="1" applyBorder="1" applyAlignment="1" applyProtection="1">
      <alignment vertical="top" wrapText="1"/>
      <protection locked="0"/>
    </xf>
    <xf numFmtId="49" fontId="3" fillId="0" borderId="23" xfId="0" applyNumberFormat="1" applyFont="1" applyFill="1" applyBorder="1" applyAlignment="1">
      <alignment horizontal="center" vertical="top"/>
    </xf>
    <xf numFmtId="49" fontId="3" fillId="0" borderId="22" xfId="0" applyNumberFormat="1" applyFont="1" applyFill="1" applyBorder="1" applyAlignment="1">
      <alignment horizontal="center" vertical="top"/>
    </xf>
    <xf numFmtId="0" fontId="3" fillId="0" borderId="43" xfId="0" applyFont="1" applyBorder="1" applyAlignment="1">
      <alignment horizontal="center" vertical="top"/>
    </xf>
    <xf numFmtId="49" fontId="3" fillId="0" borderId="36" xfId="0" applyNumberFormat="1" applyFont="1" applyFill="1" applyBorder="1" applyAlignment="1">
      <alignment horizontal="center" vertical="top"/>
    </xf>
    <xf numFmtId="49" fontId="3" fillId="0" borderId="44" xfId="0" applyNumberFormat="1" applyFont="1" applyFill="1" applyBorder="1" applyAlignment="1">
      <alignment horizontal="center" vertical="top"/>
    </xf>
    <xf numFmtId="49" fontId="3" fillId="0" borderId="2" xfId="0" applyNumberFormat="1" applyFont="1" applyFill="1" applyBorder="1" applyAlignment="1">
      <alignment horizontal="center" vertical="top"/>
    </xf>
    <xf numFmtId="0" fontId="3" fillId="0" borderId="18" xfId="1" applyNumberFormat="1" applyFont="1" applyFill="1" applyBorder="1" applyAlignment="1" applyProtection="1">
      <alignment vertical="center"/>
    </xf>
    <xf numFmtId="49" fontId="3" fillId="0" borderId="18" xfId="1" applyNumberFormat="1" applyFont="1" applyFill="1" applyBorder="1" applyAlignment="1" applyProtection="1">
      <alignment horizontal="center" vertical="center"/>
    </xf>
    <xf numFmtId="0" fontId="4" fillId="0" borderId="36" xfId="0" applyFont="1" applyFill="1" applyBorder="1" applyAlignment="1">
      <alignment vertical="top" wrapText="1"/>
    </xf>
    <xf numFmtId="4" fontId="3" fillId="0" borderId="43" xfId="0" applyNumberFormat="1" applyFont="1" applyFill="1" applyBorder="1" applyAlignment="1">
      <alignment vertical="top" wrapText="1"/>
    </xf>
    <xf numFmtId="49" fontId="4" fillId="0" borderId="43" xfId="0" applyNumberFormat="1" applyFont="1" applyFill="1" applyBorder="1" applyAlignment="1">
      <alignment horizontal="center" vertical="top" wrapText="1"/>
    </xf>
    <xf numFmtId="2" fontId="3" fillId="0" borderId="36" xfId="0" applyNumberFormat="1" applyFont="1" applyFill="1" applyBorder="1" applyAlignment="1">
      <alignment vertical="top"/>
    </xf>
    <xf numFmtId="2" fontId="4" fillId="0" borderId="36" xfId="0" applyNumberFormat="1" applyFont="1" applyFill="1" applyBorder="1" applyAlignment="1">
      <alignment vertical="top"/>
    </xf>
    <xf numFmtId="2" fontId="3" fillId="0" borderId="6" xfId="0" applyNumberFormat="1" applyFont="1" applyFill="1" applyBorder="1" applyAlignment="1">
      <alignment vertical="top" wrapText="1"/>
    </xf>
    <xf numFmtId="2" fontId="4" fillId="0" borderId="18" xfId="0" applyNumberFormat="1" applyFont="1" applyFill="1" applyBorder="1" applyAlignment="1">
      <alignment horizontal="center" vertical="top"/>
    </xf>
    <xf numFmtId="2" fontId="3" fillId="0" borderId="18" xfId="0" applyNumberFormat="1" applyFont="1" applyFill="1" applyBorder="1" applyAlignment="1">
      <alignment horizontal="center" vertical="top"/>
    </xf>
    <xf numFmtId="2" fontId="4" fillId="0" borderId="6" xfId="0" applyNumberFormat="1" applyFont="1" applyFill="1" applyBorder="1" applyAlignment="1">
      <alignment vertical="top" wrapText="1"/>
    </xf>
    <xf numFmtId="2" fontId="4" fillId="0" borderId="24" xfId="0" applyNumberFormat="1" applyFont="1" applyFill="1" applyBorder="1" applyAlignment="1">
      <alignment vertical="top" wrapText="1"/>
    </xf>
    <xf numFmtId="2" fontId="4" fillId="0" borderId="0" xfId="0" applyNumberFormat="1" applyFont="1" applyFill="1" applyBorder="1" applyAlignment="1">
      <alignment vertical="top" wrapText="1"/>
    </xf>
    <xf numFmtId="2" fontId="3" fillId="0" borderId="18" xfId="2" applyNumberFormat="1" applyFont="1" applyFill="1" applyBorder="1" applyAlignment="1">
      <alignment horizontal="right" vertical="top" wrapText="1"/>
    </xf>
    <xf numFmtId="0" fontId="3" fillId="0" borderId="30" xfId="0" applyFont="1" applyBorder="1" applyAlignment="1">
      <alignment vertical="top" wrapText="1"/>
    </xf>
    <xf numFmtId="49" fontId="3" fillId="0" borderId="1" xfId="0" applyNumberFormat="1" applyFont="1" applyFill="1" applyBorder="1" applyAlignment="1" applyProtection="1">
      <alignment horizontal="center" vertical="top" wrapText="1"/>
      <protection locked="0"/>
    </xf>
    <xf numFmtId="0" fontId="3" fillId="0" borderId="18" xfId="0" applyNumberFormat="1" applyFont="1" applyFill="1" applyBorder="1" applyAlignment="1">
      <alignment horizontal="center" vertical="top"/>
    </xf>
    <xf numFmtId="4" fontId="3" fillId="6" borderId="18" xfId="0" applyNumberFormat="1" applyFont="1" applyFill="1" applyBorder="1" applyAlignment="1">
      <alignment vertical="top" wrapText="1"/>
    </xf>
    <xf numFmtId="3" fontId="3" fillId="0" borderId="28" xfId="0" applyNumberFormat="1" applyFont="1" applyFill="1" applyBorder="1" applyAlignment="1">
      <alignment vertical="top" wrapText="1"/>
    </xf>
    <xf numFmtId="0" fontId="3" fillId="0" borderId="0" xfId="0" applyFont="1" applyBorder="1" applyAlignment="1">
      <alignment wrapText="1"/>
    </xf>
    <xf numFmtId="49" fontId="4" fillId="0" borderId="28" xfId="0" applyNumberFormat="1" applyFont="1" applyFill="1" applyBorder="1" applyAlignment="1">
      <alignment horizontal="center" vertical="top" wrapText="1"/>
    </xf>
    <xf numFmtId="0" fontId="4" fillId="0" borderId="28" xfId="0" applyFont="1" applyBorder="1" applyAlignment="1">
      <alignment horizontal="center" vertical="top"/>
    </xf>
    <xf numFmtId="49" fontId="4" fillId="0" borderId="28" xfId="0" applyNumberFormat="1" applyFont="1" applyBorder="1" applyAlignment="1">
      <alignment horizontal="center" vertical="top"/>
    </xf>
    <xf numFmtId="0" fontId="4" fillId="0" borderId="18" xfId="0" applyFont="1" applyBorder="1" applyAlignment="1">
      <alignment vertical="top"/>
    </xf>
    <xf numFmtId="2" fontId="3" fillId="0" borderId="36" xfId="0" applyNumberFormat="1" applyFont="1" applyFill="1" applyBorder="1" applyAlignment="1">
      <alignment vertical="top" wrapText="1"/>
    </xf>
    <xf numFmtId="4" fontId="4" fillId="6" borderId="24" xfId="0" applyNumberFormat="1" applyFont="1" applyFill="1" applyBorder="1" applyAlignment="1">
      <alignment vertical="top" wrapText="1"/>
    </xf>
    <xf numFmtId="4" fontId="4" fillId="0" borderId="24" xfId="0" applyNumberFormat="1" applyFont="1" applyFill="1" applyBorder="1" applyAlignment="1">
      <alignment vertical="top"/>
    </xf>
    <xf numFmtId="4" fontId="3" fillId="0" borderId="3" xfId="0" applyNumberFormat="1" applyFont="1" applyFill="1" applyBorder="1" applyAlignment="1">
      <alignment vertical="top"/>
    </xf>
    <xf numFmtId="4" fontId="4" fillId="0" borderId="24" xfId="0" applyNumberFormat="1" applyFont="1" applyFill="1" applyBorder="1" applyAlignment="1" applyProtection="1">
      <alignment vertical="top" wrapText="1"/>
      <protection locked="0"/>
    </xf>
    <xf numFmtId="4" fontId="3" fillId="0" borderId="24" xfId="0" applyNumberFormat="1" applyFont="1" applyFill="1" applyBorder="1" applyAlignment="1" applyProtection="1">
      <alignment vertical="top" wrapText="1"/>
      <protection locked="0"/>
    </xf>
    <xf numFmtId="166" fontId="3" fillId="0" borderId="36" xfId="2" applyNumberFormat="1" applyFont="1" applyFill="1" applyBorder="1" applyAlignment="1">
      <alignment horizontal="right" vertical="top" wrapText="1"/>
    </xf>
    <xf numFmtId="4" fontId="3" fillId="0" borderId="36" xfId="0" applyNumberFormat="1" applyFont="1" applyFill="1" applyBorder="1" applyAlignment="1">
      <alignment vertical="top"/>
    </xf>
    <xf numFmtId="4" fontId="3" fillId="0" borderId="37" xfId="0" applyNumberFormat="1" applyFont="1" applyFill="1" applyBorder="1" applyAlignment="1">
      <alignment vertical="top"/>
    </xf>
    <xf numFmtId="4" fontId="3" fillId="0" borderId="45" xfId="0" applyNumberFormat="1" applyFont="1" applyFill="1" applyBorder="1" applyAlignment="1">
      <alignment vertical="top"/>
    </xf>
    <xf numFmtId="4" fontId="3" fillId="6" borderId="24" xfId="0" applyNumberFormat="1" applyFont="1" applyFill="1" applyBorder="1" applyAlignment="1">
      <alignment vertical="top" wrapText="1"/>
    </xf>
    <xf numFmtId="2" fontId="3" fillId="6" borderId="36" xfId="0" applyNumberFormat="1" applyFont="1" applyFill="1" applyBorder="1" applyAlignment="1">
      <alignment vertical="top" wrapText="1"/>
    </xf>
    <xf numFmtId="4" fontId="3" fillId="6" borderId="37" xfId="0" applyNumberFormat="1" applyFont="1" applyFill="1" applyBorder="1" applyAlignment="1">
      <alignment vertical="top" wrapText="1"/>
    </xf>
    <xf numFmtId="4" fontId="4" fillId="0" borderId="37" xfId="0" applyNumberFormat="1" applyFont="1" applyFill="1" applyBorder="1" applyAlignment="1">
      <alignment vertical="top"/>
    </xf>
    <xf numFmtId="4" fontId="3" fillId="6" borderId="36" xfId="0" applyNumberFormat="1" applyFont="1" applyFill="1" applyBorder="1" applyAlignment="1">
      <alignment vertical="top" wrapText="1"/>
    </xf>
    <xf numFmtId="4" fontId="4" fillId="6" borderId="24" xfId="0" applyNumberFormat="1" applyFont="1" applyFill="1" applyBorder="1" applyAlignment="1">
      <alignment vertical="top"/>
    </xf>
    <xf numFmtId="4" fontId="3" fillId="6" borderId="24" xfId="0" applyNumberFormat="1" applyFont="1" applyFill="1" applyBorder="1" applyAlignment="1">
      <alignment vertical="top"/>
    </xf>
    <xf numFmtId="2" fontId="3" fillId="6" borderId="36" xfId="0" applyNumberFormat="1" applyFont="1" applyFill="1" applyBorder="1" applyAlignment="1">
      <alignment vertical="top"/>
    </xf>
    <xf numFmtId="4" fontId="3" fillId="0" borderId="45" xfId="0" applyNumberFormat="1" applyFont="1" applyFill="1" applyBorder="1" applyAlignment="1">
      <alignment vertical="top" wrapText="1"/>
    </xf>
    <xf numFmtId="4" fontId="3" fillId="0" borderId="22" xfId="0" applyNumberFormat="1" applyFont="1" applyFill="1" applyBorder="1" applyAlignment="1">
      <alignment vertical="top" wrapText="1"/>
    </xf>
    <xf numFmtId="49" fontId="3" fillId="0" borderId="3" xfId="0" applyNumberFormat="1" applyFont="1" applyFill="1" applyBorder="1" applyAlignment="1">
      <alignment horizontal="center" vertical="top" wrapText="1" shrinkToFit="1"/>
    </xf>
    <xf numFmtId="2" fontId="3" fillId="0" borderId="18" xfId="0" applyNumberFormat="1" applyFont="1" applyBorder="1" applyAlignment="1">
      <alignment vertical="top"/>
    </xf>
    <xf numFmtId="49" fontId="3" fillId="0" borderId="28" xfId="0" applyNumberFormat="1" applyFont="1" applyFill="1" applyBorder="1" applyAlignment="1">
      <alignment horizontal="center" vertical="top" wrapText="1"/>
    </xf>
    <xf numFmtId="3" fontId="3" fillId="0" borderId="13" xfId="0" applyNumberFormat="1" applyFont="1" applyFill="1" applyBorder="1" applyAlignment="1">
      <alignment vertical="top" wrapText="1"/>
    </xf>
    <xf numFmtId="49" fontId="3" fillId="0" borderId="37" xfId="0" applyNumberFormat="1" applyFont="1" applyFill="1" applyBorder="1" applyAlignment="1">
      <alignment horizontal="center" vertical="top"/>
    </xf>
    <xf numFmtId="49" fontId="3" fillId="0" borderId="43" xfId="0" applyNumberFormat="1" applyFont="1" applyFill="1" applyBorder="1" applyAlignment="1">
      <alignment horizontal="center" vertical="top" wrapText="1" shrinkToFit="1"/>
    </xf>
    <xf numFmtId="0" fontId="14" fillId="7" borderId="18" xfId="0" applyFont="1" applyFill="1" applyBorder="1" applyAlignment="1">
      <alignment vertical="top" wrapText="1"/>
    </xf>
    <xf numFmtId="0" fontId="3" fillId="0" borderId="18" xfId="0" applyFont="1" applyFill="1" applyBorder="1" applyAlignment="1">
      <alignment horizontal="left" vertical="top" wrapText="1"/>
    </xf>
    <xf numFmtId="0" fontId="3" fillId="0" borderId="36" xfId="0" applyFont="1" applyBorder="1" applyAlignment="1">
      <alignment vertical="center" wrapText="1"/>
    </xf>
    <xf numFmtId="0" fontId="3" fillId="0" borderId="3" xfId="0" applyFont="1" applyFill="1" applyBorder="1" applyAlignment="1">
      <alignment horizontal="center" vertical="center" wrapText="1"/>
    </xf>
    <xf numFmtId="49" fontId="4" fillId="0" borderId="24" xfId="0" applyNumberFormat="1" applyFont="1" applyFill="1" applyBorder="1" applyAlignment="1">
      <alignment horizontal="center" vertical="top"/>
    </xf>
    <xf numFmtId="49" fontId="4" fillId="0" borderId="24" xfId="0" applyNumberFormat="1" applyFont="1" applyFill="1" applyBorder="1" applyAlignment="1" applyProtection="1">
      <alignment horizontal="center" vertical="top" wrapText="1"/>
      <protection locked="0"/>
    </xf>
    <xf numFmtId="4" fontId="4" fillId="0" borderId="18" xfId="0" applyNumberFormat="1" applyFont="1" applyFill="1" applyBorder="1" applyAlignment="1" applyProtection="1">
      <alignment vertical="top" wrapText="1"/>
      <protection locked="0"/>
    </xf>
    <xf numFmtId="49" fontId="3" fillId="0" borderId="39" xfId="0" applyNumberFormat="1" applyFont="1" applyFill="1" applyBorder="1" applyAlignment="1" applyProtection="1">
      <alignment horizontal="center" vertical="top" wrapText="1"/>
      <protection locked="0"/>
    </xf>
    <xf numFmtId="49" fontId="4" fillId="0" borderId="36" xfId="0" applyNumberFormat="1" applyFont="1" applyFill="1" applyBorder="1" applyAlignment="1">
      <alignment horizontal="center" vertical="top"/>
    </xf>
    <xf numFmtId="49" fontId="3" fillId="0" borderId="46" xfId="0" applyNumberFormat="1" applyFont="1" applyFill="1" applyBorder="1" applyAlignment="1">
      <alignment horizontal="center" vertical="top"/>
    </xf>
    <xf numFmtId="49" fontId="3" fillId="0" borderId="36" xfId="0" applyNumberFormat="1" applyFont="1" applyBorder="1" applyAlignment="1">
      <alignment horizontal="center" vertical="top"/>
    </xf>
    <xf numFmtId="0" fontId="3" fillId="0" borderId="36" xfId="0" applyFont="1" applyBorder="1" applyAlignment="1">
      <alignment horizontal="center" vertical="top"/>
    </xf>
    <xf numFmtId="0" fontId="3" fillId="0" borderId="45" xfId="0" applyFont="1" applyBorder="1" applyAlignment="1">
      <alignment horizontal="center" vertical="top"/>
    </xf>
    <xf numFmtId="4" fontId="4" fillId="6" borderId="18" xfId="0" applyNumberFormat="1" applyFont="1" applyFill="1" applyBorder="1" applyAlignment="1">
      <alignment vertical="top" wrapText="1"/>
    </xf>
    <xf numFmtId="49" fontId="3" fillId="0" borderId="45" xfId="0" applyNumberFormat="1" applyFont="1" applyFill="1" applyBorder="1" applyAlignment="1">
      <alignment horizontal="center" vertical="top"/>
    </xf>
    <xf numFmtId="4" fontId="4" fillId="0" borderId="35" xfId="0" applyNumberFormat="1" applyFont="1" applyFill="1" applyBorder="1" applyAlignment="1">
      <alignment vertical="top" wrapText="1"/>
    </xf>
    <xf numFmtId="49" fontId="4" fillId="0" borderId="37" xfId="0" applyNumberFormat="1" applyFont="1" applyFill="1" applyBorder="1" applyAlignment="1">
      <alignment horizontal="center" vertical="top"/>
    </xf>
    <xf numFmtId="4" fontId="4" fillId="6" borderId="18" xfId="0" applyNumberFormat="1" applyFont="1" applyFill="1" applyBorder="1" applyAlignment="1">
      <alignment vertical="top"/>
    </xf>
    <xf numFmtId="4" fontId="3" fillId="6" borderId="18" xfId="0" applyNumberFormat="1" applyFont="1" applyFill="1" applyBorder="1" applyAlignment="1">
      <alignment vertical="top"/>
    </xf>
    <xf numFmtId="4" fontId="5" fillId="0" borderId="20" xfId="0" applyNumberFormat="1" applyFont="1" applyFill="1" applyBorder="1" applyAlignment="1">
      <alignment vertical="top" wrapText="1"/>
    </xf>
    <xf numFmtId="4" fontId="5" fillId="0" borderId="6" xfId="0" applyNumberFormat="1" applyFont="1" applyFill="1" applyBorder="1" applyAlignment="1">
      <alignment vertical="top" wrapText="1"/>
    </xf>
    <xf numFmtId="0" fontId="4" fillId="0" borderId="0" xfId="0" applyFont="1" applyAlignment="1">
      <alignment horizontal="center" vertical="top"/>
    </xf>
    <xf numFmtId="2" fontId="4" fillId="0" borderId="36" xfId="0" applyNumberFormat="1" applyFont="1" applyFill="1" applyBorder="1" applyAlignment="1">
      <alignment horizontal="center" vertical="top"/>
    </xf>
    <xf numFmtId="2" fontId="3" fillId="0" borderId="36" xfId="0" applyNumberFormat="1" applyFont="1" applyFill="1" applyBorder="1" applyAlignment="1">
      <alignment horizontal="center" vertical="top"/>
    </xf>
    <xf numFmtId="0" fontId="3" fillId="0" borderId="36" xfId="0" applyNumberFormat="1" applyFont="1" applyFill="1" applyBorder="1" applyAlignment="1">
      <alignment horizontal="center" vertical="top"/>
    </xf>
    <xf numFmtId="0" fontId="3" fillId="0" borderId="36" xfId="0" applyFont="1" applyFill="1" applyBorder="1" applyAlignment="1">
      <alignment horizontal="center" vertical="top"/>
    </xf>
    <xf numFmtId="4" fontId="4" fillId="0" borderId="36" xfId="0" applyNumberFormat="1" applyFont="1" applyFill="1" applyBorder="1" applyAlignment="1">
      <alignment vertical="top"/>
    </xf>
    <xf numFmtId="4" fontId="4" fillId="0" borderId="37" xfId="0" applyNumberFormat="1" applyFont="1" applyFill="1" applyBorder="1" applyAlignment="1">
      <alignment vertical="top" wrapText="1"/>
    </xf>
    <xf numFmtId="4" fontId="3" fillId="0" borderId="22" xfId="0" applyNumberFormat="1" applyFont="1" applyFill="1" applyBorder="1" applyAlignment="1">
      <alignment vertical="top"/>
    </xf>
    <xf numFmtId="2" fontId="4" fillId="0" borderId="36" xfId="0" applyNumberFormat="1" applyFont="1" applyFill="1" applyBorder="1" applyAlignment="1">
      <alignment vertical="top" wrapText="1"/>
    </xf>
    <xf numFmtId="2" fontId="3" fillId="0" borderId="45" xfId="0" applyNumberFormat="1" applyFont="1" applyFill="1" applyBorder="1" applyAlignment="1">
      <alignment vertical="top" wrapText="1"/>
    </xf>
    <xf numFmtId="49" fontId="3" fillId="3" borderId="13" xfId="0" applyNumberFormat="1" applyFont="1" applyFill="1" applyBorder="1" applyAlignment="1">
      <alignment horizontal="center" vertical="top"/>
    </xf>
    <xf numFmtId="0" fontId="3" fillId="0" borderId="13" xfId="0" applyFont="1" applyFill="1" applyBorder="1" applyAlignment="1">
      <alignment horizontal="left" vertical="top"/>
    </xf>
    <xf numFmtId="0" fontId="3" fillId="3" borderId="13" xfId="0" applyFont="1" applyFill="1" applyBorder="1" applyAlignment="1">
      <alignment horizontal="center" vertical="top" wrapText="1"/>
    </xf>
    <xf numFmtId="4" fontId="3" fillId="0" borderId="35" xfId="0" applyNumberFormat="1" applyFont="1" applyFill="1" applyBorder="1" applyAlignment="1">
      <alignment vertical="top" wrapText="1"/>
    </xf>
    <xf numFmtId="4" fontId="3" fillId="0" borderId="39" xfId="0" applyNumberFormat="1" applyFont="1" applyFill="1" applyBorder="1" applyAlignment="1">
      <alignment vertical="top" wrapText="1"/>
    </xf>
    <xf numFmtId="4" fontId="3" fillId="0" borderId="39" xfId="0" applyNumberFormat="1" applyFont="1" applyFill="1" applyBorder="1" applyAlignment="1">
      <alignment vertical="top"/>
    </xf>
    <xf numFmtId="4" fontId="4" fillId="0" borderId="45" xfId="0" applyNumberFormat="1" applyFont="1" applyBorder="1" applyAlignment="1">
      <alignment vertical="top"/>
    </xf>
    <xf numFmtId="4" fontId="4" fillId="0" borderId="36" xfId="0" applyNumberFormat="1" applyFont="1" applyBorder="1" applyAlignment="1">
      <alignment vertical="top"/>
    </xf>
    <xf numFmtId="4" fontId="3" fillId="0" borderId="36" xfId="0" applyNumberFormat="1" applyFont="1" applyBorder="1" applyAlignment="1">
      <alignment vertical="top"/>
    </xf>
    <xf numFmtId="164" fontId="3" fillId="0" borderId="36" xfId="2" applyFont="1" applyFill="1" applyBorder="1" applyAlignment="1">
      <alignment horizontal="right" vertical="top" wrapText="1"/>
    </xf>
    <xf numFmtId="4" fontId="3" fillId="0" borderId="44" xfId="0" applyNumberFormat="1" applyFont="1" applyFill="1" applyBorder="1" applyAlignment="1">
      <alignment vertical="top"/>
    </xf>
    <xf numFmtId="2" fontId="3" fillId="0" borderId="36" xfId="0" applyNumberFormat="1" applyFont="1" applyBorder="1" applyAlignment="1">
      <alignment vertical="top"/>
    </xf>
    <xf numFmtId="2" fontId="4" fillId="0" borderId="45" xfId="0" applyNumberFormat="1" applyFont="1" applyFill="1" applyBorder="1" applyAlignment="1">
      <alignment vertical="top"/>
    </xf>
    <xf numFmtId="4" fontId="3" fillId="0" borderId="47" xfId="0" applyNumberFormat="1" applyFont="1" applyFill="1" applyBorder="1" applyAlignment="1">
      <alignment vertical="top"/>
    </xf>
    <xf numFmtId="2" fontId="4" fillId="6" borderId="36" xfId="0" applyNumberFormat="1" applyFont="1" applyFill="1" applyBorder="1" applyAlignment="1">
      <alignment vertical="top" wrapText="1"/>
    </xf>
    <xf numFmtId="2" fontId="4" fillId="6" borderId="36" xfId="0" applyNumberFormat="1" applyFont="1" applyFill="1" applyBorder="1" applyAlignment="1">
      <alignment vertical="top"/>
    </xf>
    <xf numFmtId="49" fontId="4" fillId="0" borderId="36" xfId="0" applyNumberFormat="1" applyFont="1" applyFill="1" applyBorder="1" applyAlignment="1">
      <alignment horizontal="center" vertical="top" wrapText="1"/>
    </xf>
    <xf numFmtId="0" fontId="3" fillId="0" borderId="24" xfId="0" applyFont="1" applyFill="1" applyBorder="1" applyAlignment="1">
      <alignment horizontal="center" vertical="top"/>
    </xf>
    <xf numFmtId="0" fontId="3" fillId="0" borderId="41" xfId="0" applyFont="1" applyFill="1" applyBorder="1" applyAlignment="1">
      <alignment vertical="top" wrapText="1"/>
    </xf>
    <xf numFmtId="0" fontId="3" fillId="0" borderId="40" xfId="0" applyFont="1" applyFill="1" applyBorder="1" applyAlignment="1">
      <alignment horizontal="left" vertical="top" wrapText="1"/>
    </xf>
    <xf numFmtId="49" fontId="3" fillId="0" borderId="6" xfId="0" applyNumberFormat="1" applyFont="1" applyFill="1" applyBorder="1" applyAlignment="1">
      <alignment horizontal="center" vertical="center" wrapText="1"/>
    </xf>
    <xf numFmtId="49" fontId="3" fillId="0" borderId="24" xfId="0" applyNumberFormat="1" applyFont="1" applyFill="1" applyBorder="1" applyAlignment="1">
      <alignment horizontal="center" vertical="center" wrapText="1"/>
    </xf>
    <xf numFmtId="0" fontId="3" fillId="0" borderId="18" xfId="0" applyFont="1" applyBorder="1" applyAlignment="1">
      <alignment horizontal="center"/>
    </xf>
    <xf numFmtId="0" fontId="0" fillId="0" borderId="0" xfId="0" applyBorder="1" applyAlignment="1">
      <alignment horizontal="left" vertical="top"/>
    </xf>
    <xf numFmtId="4" fontId="4" fillId="0" borderId="36" xfId="0" applyNumberFormat="1" applyFont="1" applyFill="1" applyBorder="1" applyAlignment="1" applyProtection="1">
      <alignment vertical="top" wrapText="1"/>
      <protection locked="0"/>
    </xf>
    <xf numFmtId="4" fontId="3" fillId="0" borderId="36" xfId="0" applyNumberFormat="1" applyFont="1" applyFill="1" applyBorder="1" applyAlignment="1" applyProtection="1">
      <alignment vertical="top" wrapText="1"/>
      <protection locked="0"/>
    </xf>
    <xf numFmtId="4" fontId="4" fillId="0" borderId="36" xfId="0" applyNumberFormat="1" applyFont="1" applyFill="1" applyBorder="1" applyAlignment="1">
      <alignment vertical="top" wrapText="1"/>
    </xf>
    <xf numFmtId="4" fontId="4" fillId="6" borderId="36" xfId="0" applyNumberFormat="1" applyFont="1" applyFill="1" applyBorder="1" applyAlignment="1">
      <alignment vertical="top" wrapText="1"/>
    </xf>
    <xf numFmtId="4" fontId="4" fillId="6" borderId="36" xfId="0" applyNumberFormat="1" applyFont="1" applyFill="1" applyBorder="1" applyAlignment="1">
      <alignment vertical="top"/>
    </xf>
    <xf numFmtId="4" fontId="3" fillId="6" borderId="36" xfId="0" applyNumberFormat="1" applyFont="1" applyFill="1" applyBorder="1" applyAlignment="1">
      <alignment vertical="top"/>
    </xf>
    <xf numFmtId="0" fontId="4" fillId="0" borderId="18" xfId="0" applyFont="1" applyFill="1" applyBorder="1" applyAlignment="1">
      <alignment vertical="top"/>
    </xf>
    <xf numFmtId="2" fontId="4" fillId="8" borderId="18" xfId="0" applyNumberFormat="1" applyFont="1" applyFill="1" applyBorder="1" applyAlignment="1">
      <alignment vertical="top"/>
    </xf>
    <xf numFmtId="49" fontId="4" fillId="8" borderId="28" xfId="0" applyNumberFormat="1" applyFont="1" applyFill="1" applyBorder="1" applyAlignment="1">
      <alignment horizontal="center" vertical="top" wrapText="1"/>
    </xf>
    <xf numFmtId="49" fontId="4" fillId="8" borderId="28" xfId="0" applyNumberFormat="1" applyFont="1" applyFill="1" applyBorder="1" applyAlignment="1">
      <alignment horizontal="center" vertical="top"/>
    </xf>
    <xf numFmtId="4" fontId="3" fillId="8" borderId="1" xfId="0" applyNumberFormat="1" applyFont="1" applyFill="1" applyBorder="1" applyAlignment="1">
      <alignment vertical="top" wrapText="1"/>
    </xf>
    <xf numFmtId="49" fontId="4" fillId="8" borderId="6" xfId="0" applyNumberFormat="1" applyFont="1" applyFill="1" applyBorder="1" applyAlignment="1">
      <alignment horizontal="center" vertical="top"/>
    </xf>
    <xf numFmtId="4" fontId="4" fillId="8" borderId="3" xfId="0" applyNumberFormat="1" applyFont="1" applyFill="1" applyBorder="1" applyAlignment="1">
      <alignment vertical="top"/>
    </xf>
    <xf numFmtId="4" fontId="4" fillId="8" borderId="18" xfId="0" applyNumberFormat="1" applyFont="1" applyFill="1" applyBorder="1" applyAlignment="1">
      <alignment vertical="top"/>
    </xf>
    <xf numFmtId="49" fontId="4" fillId="8" borderId="18" xfId="0" applyNumberFormat="1" applyFont="1" applyFill="1" applyBorder="1" applyAlignment="1">
      <alignment horizontal="center" vertical="top"/>
    </xf>
    <xf numFmtId="0" fontId="4" fillId="8" borderId="18" xfId="0" applyFont="1" applyFill="1" applyBorder="1" applyAlignment="1">
      <alignment vertical="top"/>
    </xf>
    <xf numFmtId="4" fontId="4" fillId="8" borderId="6" xfId="0" applyNumberFormat="1" applyFont="1" applyFill="1" applyBorder="1" applyAlignment="1">
      <alignment horizontal="right"/>
    </xf>
    <xf numFmtId="4" fontId="4" fillId="8" borderId="36" xfId="0" applyNumberFormat="1" applyFont="1" applyFill="1" applyBorder="1" applyAlignment="1">
      <alignment vertical="top"/>
    </xf>
    <xf numFmtId="49" fontId="3" fillId="2" borderId="13" xfId="0" applyNumberFormat="1" applyFont="1" applyFill="1" applyBorder="1" applyAlignment="1">
      <alignment horizontal="center" vertical="top" wrapText="1"/>
    </xf>
    <xf numFmtId="4" fontId="3" fillId="8" borderId="6" xfId="0" applyNumberFormat="1" applyFont="1" applyFill="1" applyBorder="1" applyAlignment="1">
      <alignment vertical="top" wrapText="1"/>
    </xf>
    <xf numFmtId="49" fontId="4" fillId="8" borderId="6" xfId="0" applyNumberFormat="1" applyFont="1" applyFill="1" applyBorder="1" applyAlignment="1">
      <alignment horizontal="center" vertical="top" wrapText="1"/>
    </xf>
    <xf numFmtId="4" fontId="4" fillId="8" borderId="24" xfId="0" applyNumberFormat="1" applyFont="1" applyFill="1" applyBorder="1" applyAlignment="1">
      <alignment vertical="top"/>
    </xf>
    <xf numFmtId="4" fontId="4" fillId="8" borderId="6" xfId="0" applyNumberFormat="1" applyFont="1" applyFill="1" applyBorder="1" applyAlignment="1">
      <alignment vertical="top" wrapText="1"/>
    </xf>
    <xf numFmtId="4" fontId="4" fillId="8" borderId="24" xfId="0" applyNumberFormat="1" applyFont="1" applyFill="1" applyBorder="1" applyAlignment="1">
      <alignment vertical="top" wrapText="1"/>
    </xf>
    <xf numFmtId="4" fontId="3" fillId="8" borderId="6" xfId="0" applyNumberFormat="1" applyFont="1" applyFill="1" applyBorder="1" applyAlignment="1" applyProtection="1">
      <alignment vertical="top" wrapText="1"/>
      <protection locked="0"/>
    </xf>
    <xf numFmtId="4" fontId="3" fillId="8" borderId="18" xfId="0" applyNumberFormat="1" applyFont="1" applyFill="1" applyBorder="1" applyAlignment="1" applyProtection="1">
      <alignment vertical="top" wrapText="1"/>
      <protection locked="0"/>
    </xf>
    <xf numFmtId="4" fontId="3" fillId="8" borderId="18" xfId="0" applyNumberFormat="1" applyFont="1" applyFill="1" applyBorder="1" applyAlignment="1">
      <alignment vertical="top" wrapText="1"/>
    </xf>
    <xf numFmtId="49" fontId="4" fillId="8" borderId="18" xfId="0" applyNumberFormat="1" applyFont="1" applyFill="1" applyBorder="1" applyAlignment="1">
      <alignment horizontal="center" vertical="top" wrapText="1"/>
    </xf>
    <xf numFmtId="2" fontId="4" fillId="8" borderId="36" xfId="0" applyNumberFormat="1" applyFont="1" applyFill="1" applyBorder="1" applyAlignment="1">
      <alignment vertical="top"/>
    </xf>
    <xf numFmtId="49" fontId="4" fillId="8" borderId="36" xfId="0" applyNumberFormat="1" applyFont="1" applyFill="1" applyBorder="1" applyAlignment="1">
      <alignment horizontal="center" vertical="top"/>
    </xf>
    <xf numFmtId="164" fontId="4" fillId="0" borderId="18" xfId="2" applyFont="1" applyFill="1" applyBorder="1" applyAlignment="1">
      <alignment horizontal="right" vertical="top"/>
    </xf>
    <xf numFmtId="2" fontId="9" fillId="0" borderId="18" xfId="1" applyNumberFormat="1" applyFont="1" applyFill="1" applyBorder="1" applyAlignment="1" applyProtection="1">
      <alignment horizontal="center" vertical="center" wrapText="1"/>
    </xf>
    <xf numFmtId="0" fontId="9" fillId="9" borderId="0" xfId="1" applyNumberFormat="1" applyFont="1" applyFill="1" applyBorder="1" applyAlignment="1" applyProtection="1">
      <alignment vertical="top"/>
    </xf>
    <xf numFmtId="0" fontId="3" fillId="0" borderId="3" xfId="0" applyFont="1" applyFill="1" applyBorder="1" applyAlignment="1">
      <alignment vertical="top" wrapText="1"/>
    </xf>
    <xf numFmtId="49" fontId="3" fillId="0" borderId="45" xfId="1" applyNumberFormat="1" applyFont="1" applyFill="1" applyBorder="1" applyAlignment="1" applyProtection="1">
      <alignment horizontal="center" vertical="center"/>
    </xf>
    <xf numFmtId="0" fontId="9" fillId="0" borderId="43" xfId="1" applyNumberFormat="1" applyFont="1" applyFill="1" applyBorder="1" applyAlignment="1" applyProtection="1">
      <alignment horizontal="center" vertical="center"/>
    </xf>
    <xf numFmtId="2" fontId="9" fillId="0" borderId="0" xfId="1" applyNumberFormat="1" applyFont="1" applyFill="1" applyBorder="1" applyAlignment="1" applyProtection="1">
      <alignment horizontal="center" vertical="center" wrapText="1"/>
    </xf>
    <xf numFmtId="0" fontId="3" fillId="0" borderId="18" xfId="0" applyFont="1" applyFill="1" applyBorder="1" applyAlignment="1">
      <alignment vertical="center" wrapText="1"/>
    </xf>
    <xf numFmtId="0" fontId="4" fillId="0" borderId="18" xfId="1" applyNumberFormat="1" applyFont="1" applyFill="1" applyBorder="1" applyAlignment="1" applyProtection="1">
      <alignment vertical="center" wrapText="1"/>
    </xf>
    <xf numFmtId="165" fontId="4" fillId="0" borderId="18" xfId="1" applyNumberFormat="1" applyFont="1" applyFill="1" applyBorder="1" applyAlignment="1" applyProtection="1">
      <alignment horizontal="center" vertical="center"/>
    </xf>
    <xf numFmtId="2" fontId="4" fillId="0" borderId="18" xfId="1" applyNumberFormat="1" applyFont="1" applyFill="1" applyBorder="1" applyAlignment="1" applyProtection="1">
      <alignment vertical="center" wrapText="1"/>
    </xf>
    <xf numFmtId="4" fontId="3" fillId="0" borderId="2" xfId="0" applyNumberFormat="1" applyFont="1" applyFill="1" applyBorder="1" applyAlignment="1">
      <alignment vertical="top" wrapText="1"/>
    </xf>
    <xf numFmtId="49" fontId="3" fillId="0" borderId="36" xfId="0" applyNumberFormat="1" applyFont="1" applyFill="1" applyBorder="1" applyAlignment="1">
      <alignment horizontal="center" vertical="center" wrapText="1"/>
    </xf>
    <xf numFmtId="4" fontId="4" fillId="9" borderId="18" xfId="0" applyNumberFormat="1" applyFont="1" applyFill="1" applyBorder="1" applyAlignment="1">
      <alignment vertical="top"/>
    </xf>
    <xf numFmtId="4" fontId="3" fillId="9" borderId="18" xfId="0" applyNumberFormat="1" applyFont="1" applyFill="1" applyBorder="1" applyAlignment="1">
      <alignment vertical="top"/>
    </xf>
    <xf numFmtId="49" fontId="3" fillId="0" borderId="24" xfId="0" applyNumberFormat="1" applyFont="1" applyFill="1" applyBorder="1" applyAlignment="1">
      <alignment horizontal="center" vertical="top" wrapText="1"/>
    </xf>
    <xf numFmtId="0" fontId="4" fillId="9" borderId="0" xfId="0" applyFont="1" applyFill="1" applyBorder="1" applyAlignment="1">
      <alignment vertical="top"/>
    </xf>
    <xf numFmtId="0" fontId="3" fillId="0" borderId="0" xfId="0" applyFont="1" applyBorder="1" applyAlignment="1">
      <alignment horizontal="right" vertical="top"/>
    </xf>
    <xf numFmtId="0" fontId="3" fillId="0" borderId="0" xfId="0" applyFont="1" applyBorder="1" applyAlignment="1">
      <alignment horizontal="center" vertical="top"/>
    </xf>
    <xf numFmtId="0" fontId="3" fillId="0" borderId="8" xfId="0" applyFont="1" applyFill="1" applyBorder="1" applyAlignment="1">
      <alignment horizontal="left" vertical="top" wrapText="1"/>
    </xf>
    <xf numFmtId="0" fontId="3" fillId="0" borderId="8" xfId="0" applyFont="1" applyFill="1" applyBorder="1" applyAlignment="1">
      <alignment vertical="top"/>
    </xf>
    <xf numFmtId="0" fontId="3" fillId="0" borderId="18" xfId="0" applyFont="1" applyBorder="1" applyAlignment="1">
      <alignment wrapText="1"/>
    </xf>
    <xf numFmtId="0" fontId="3" fillId="0" borderId="36" xfId="0" applyFont="1" applyBorder="1" applyAlignment="1">
      <alignment vertical="center" wrapText="1"/>
    </xf>
    <xf numFmtId="0" fontId="3" fillId="2" borderId="8" xfId="0" applyFont="1" applyFill="1" applyBorder="1" applyAlignment="1">
      <alignment vertical="top" wrapText="1"/>
    </xf>
    <xf numFmtId="2" fontId="3" fillId="0" borderId="36" xfId="0" applyNumberFormat="1" applyFont="1" applyFill="1" applyBorder="1" applyAlignment="1">
      <alignment vertical="top" wrapText="1"/>
    </xf>
    <xf numFmtId="2" fontId="3" fillId="0" borderId="18" xfId="0" applyNumberFormat="1" applyFont="1" applyFill="1" applyBorder="1" applyAlignment="1">
      <alignment vertical="top" wrapText="1"/>
    </xf>
    <xf numFmtId="0" fontId="3" fillId="0" borderId="29" xfId="0" applyFont="1" applyFill="1" applyBorder="1" applyAlignment="1">
      <alignment vertical="top" wrapText="1"/>
    </xf>
    <xf numFmtId="0" fontId="3" fillId="0" borderId="8" xfId="0" applyFont="1" applyFill="1" applyBorder="1" applyAlignment="1">
      <alignment horizontal="center" vertical="top"/>
    </xf>
    <xf numFmtId="49" fontId="3" fillId="0" borderId="4" xfId="0" applyNumberFormat="1" applyFont="1" applyFill="1" applyBorder="1" applyAlignment="1">
      <alignment horizontal="center" vertical="top"/>
    </xf>
    <xf numFmtId="49" fontId="3" fillId="0" borderId="5" xfId="0" applyNumberFormat="1" applyFont="1" applyFill="1" applyBorder="1" applyAlignment="1">
      <alignment horizontal="center" vertical="top"/>
    </xf>
    <xf numFmtId="0" fontId="3" fillId="0" borderId="18" xfId="0" applyFont="1" applyFill="1" applyBorder="1" applyAlignment="1">
      <alignment vertical="top"/>
    </xf>
    <xf numFmtId="0" fontId="3" fillId="3" borderId="0" xfId="0" applyFont="1" applyFill="1" applyBorder="1" applyAlignment="1">
      <alignment horizontal="left" vertical="top" wrapText="1"/>
    </xf>
    <xf numFmtId="0" fontId="0" fillId="0" borderId="0" xfId="0" applyFont="1" applyBorder="1" applyAlignment="1">
      <alignment horizontal="left" vertical="top"/>
    </xf>
    <xf numFmtId="0" fontId="3" fillId="0" borderId="6" xfId="0" applyFont="1" applyFill="1" applyBorder="1" applyAlignment="1">
      <alignment horizontal="center" vertical="top" wrapText="1"/>
    </xf>
    <xf numFmtId="0" fontId="7" fillId="0" borderId="10" xfId="0" applyFont="1" applyFill="1" applyBorder="1" applyAlignment="1">
      <alignment horizontal="left" vertical="top" wrapText="1"/>
    </xf>
    <xf numFmtId="2" fontId="7" fillId="0" borderId="11" xfId="0" applyNumberFormat="1" applyFont="1" applyFill="1" applyBorder="1" applyAlignment="1">
      <alignment vertical="top" wrapText="1"/>
    </xf>
    <xf numFmtId="0" fontId="3" fillId="3" borderId="7" xfId="0" applyFont="1" applyFill="1" applyBorder="1" applyAlignment="1">
      <alignment horizontal="center" vertical="top"/>
    </xf>
    <xf numFmtId="0" fontId="3" fillId="3" borderId="10" xfId="0" applyFont="1" applyFill="1" applyBorder="1" applyAlignment="1">
      <alignment horizontal="left" vertical="top"/>
    </xf>
    <xf numFmtId="2" fontId="3" fillId="3" borderId="11" xfId="0" applyNumberFormat="1" applyFont="1" applyFill="1" applyBorder="1" applyAlignment="1">
      <alignment vertical="top"/>
    </xf>
    <xf numFmtId="49" fontId="3" fillId="0" borderId="15" xfId="0" applyNumberFormat="1" applyFont="1" applyBorder="1" applyAlignment="1">
      <alignment horizontal="center" vertical="top"/>
    </xf>
    <xf numFmtId="0" fontId="3" fillId="0" borderId="16" xfId="0" applyFont="1" applyBorder="1" applyAlignment="1">
      <alignment vertical="top"/>
    </xf>
    <xf numFmtId="2" fontId="3" fillId="0" borderId="17" xfId="0" applyNumberFormat="1" applyFont="1" applyBorder="1" applyAlignment="1">
      <alignment vertical="top" wrapText="1"/>
    </xf>
    <xf numFmtId="2" fontId="3" fillId="0" borderId="24" xfId="0" applyNumberFormat="1" applyFont="1" applyFill="1" applyBorder="1" applyAlignment="1">
      <alignment vertical="top" wrapText="1"/>
    </xf>
    <xf numFmtId="0" fontId="3" fillId="0" borderId="18" xfId="0" applyFont="1" applyBorder="1" applyAlignment="1">
      <alignment vertical="top" wrapText="1"/>
    </xf>
    <xf numFmtId="0" fontId="3" fillId="0" borderId="36" xfId="0" applyFont="1" applyFill="1" applyBorder="1" applyAlignment="1">
      <alignment horizontal="left" vertical="top" wrapText="1"/>
    </xf>
    <xf numFmtId="0" fontId="3" fillId="0" borderId="47" xfId="0" applyFont="1" applyFill="1" applyBorder="1" applyAlignment="1">
      <alignment horizontal="left" vertical="top" wrapText="1"/>
    </xf>
    <xf numFmtId="0" fontId="3" fillId="0" borderId="38" xfId="0" applyFont="1" applyFill="1" applyBorder="1" applyAlignment="1">
      <alignment horizontal="left" vertical="top" wrapText="1"/>
    </xf>
    <xf numFmtId="0" fontId="4" fillId="3" borderId="8" xfId="0" applyFont="1" applyFill="1" applyBorder="1" applyAlignment="1">
      <alignment horizontal="left" vertical="top" wrapText="1"/>
    </xf>
    <xf numFmtId="0" fontId="4" fillId="0" borderId="35" xfId="0" applyFont="1" applyFill="1" applyBorder="1" applyAlignment="1">
      <alignment vertical="top" wrapText="1"/>
    </xf>
    <xf numFmtId="0" fontId="4" fillId="0" borderId="21" xfId="0" applyFont="1" applyFill="1" applyBorder="1" applyAlignment="1">
      <alignment vertical="top" wrapText="1"/>
    </xf>
    <xf numFmtId="0" fontId="3" fillId="0" borderId="30" xfId="0" applyFont="1" applyFill="1" applyBorder="1" applyAlignment="1">
      <alignment horizontal="left" vertical="top" wrapText="1"/>
    </xf>
    <xf numFmtId="0" fontId="0" fillId="0" borderId="20" xfId="0" applyFont="1" applyBorder="1" applyAlignment="1">
      <alignment horizontal="left" vertical="top" wrapText="1"/>
    </xf>
    <xf numFmtId="0" fontId="3" fillId="0" borderId="30" xfId="0" applyFont="1" applyFill="1" applyBorder="1" applyAlignment="1">
      <alignment vertical="top" wrapText="1"/>
    </xf>
    <xf numFmtId="0" fontId="3" fillId="0" borderId="39" xfId="0" applyFont="1" applyFill="1" applyBorder="1" applyAlignment="1">
      <alignment vertical="top" wrapText="1"/>
    </xf>
    <xf numFmtId="0" fontId="3" fillId="0" borderId="20" xfId="0" applyFont="1" applyFill="1" applyBorder="1" applyAlignment="1">
      <alignment vertical="top" wrapText="1"/>
    </xf>
    <xf numFmtId="0" fontId="3" fillId="0" borderId="6" xfId="0" applyFont="1" applyFill="1" applyBorder="1" applyAlignment="1">
      <alignment vertical="top" wrapText="1"/>
    </xf>
    <xf numFmtId="0" fontId="0" fillId="0" borderId="20" xfId="0" applyFont="1" applyBorder="1" applyAlignment="1">
      <alignment vertical="top" wrapText="1"/>
    </xf>
    <xf numFmtId="0" fontId="3" fillId="0" borderId="29" xfId="0" applyFont="1" applyFill="1" applyBorder="1" applyAlignment="1">
      <alignment vertical="top" wrapText="1"/>
    </xf>
    <xf numFmtId="0" fontId="3" fillId="0" borderId="1" xfId="0" applyFont="1" applyFill="1" applyBorder="1" applyAlignment="1">
      <alignment vertical="top" wrapText="1"/>
    </xf>
    <xf numFmtId="0" fontId="3" fillId="0" borderId="18" xfId="0" applyFont="1" applyFill="1" applyBorder="1" applyAlignment="1">
      <alignment vertical="top" wrapText="1"/>
    </xf>
    <xf numFmtId="0" fontId="0" fillId="0" borderId="18" xfId="0" applyFont="1" applyFill="1" applyBorder="1" applyAlignment="1">
      <alignment vertical="top" wrapText="1"/>
    </xf>
    <xf numFmtId="0" fontId="0" fillId="0" borderId="18" xfId="0" applyFont="1" applyBorder="1" applyAlignment="1">
      <alignment vertical="top" wrapText="1"/>
    </xf>
    <xf numFmtId="0" fontId="3" fillId="0" borderId="20" xfId="0" applyFont="1" applyFill="1" applyBorder="1" applyAlignment="1">
      <alignment horizontal="left" vertical="top" wrapText="1"/>
    </xf>
    <xf numFmtId="0" fontId="3" fillId="0" borderId="36" xfId="0" applyFont="1" applyBorder="1" applyAlignment="1">
      <alignment vertical="top" wrapText="1"/>
    </xf>
    <xf numFmtId="0" fontId="0" fillId="0" borderId="38" xfId="0" applyFont="1" applyBorder="1" applyAlignment="1">
      <alignment vertical="top" wrapText="1"/>
    </xf>
    <xf numFmtId="0" fontId="3" fillId="0" borderId="36" xfId="0" applyFont="1" applyBorder="1" applyAlignment="1">
      <alignment vertical="center" wrapText="1"/>
    </xf>
    <xf numFmtId="0" fontId="0" fillId="0" borderId="38" xfId="0" applyFont="1" applyBorder="1" applyAlignment="1">
      <alignment vertical="center" wrapText="1"/>
    </xf>
    <xf numFmtId="0" fontId="3" fillId="0" borderId="38" xfId="0" applyFont="1" applyBorder="1" applyAlignment="1">
      <alignment vertical="center" wrapText="1"/>
    </xf>
    <xf numFmtId="0" fontId="3" fillId="0" borderId="55" xfId="0" applyFont="1" applyBorder="1" applyAlignment="1">
      <alignment vertical="center" wrapText="1"/>
    </xf>
    <xf numFmtId="0" fontId="0" fillId="0" borderId="62" xfId="0" applyFont="1" applyBorder="1" applyAlignment="1">
      <alignment vertical="center" wrapText="1"/>
    </xf>
    <xf numFmtId="0" fontId="0" fillId="0" borderId="39" xfId="0" applyFont="1" applyBorder="1" applyAlignment="1">
      <alignment vertical="top" wrapText="1"/>
    </xf>
    <xf numFmtId="0" fontId="3" fillId="0" borderId="39" xfId="0" applyFont="1" applyBorder="1" applyAlignment="1">
      <alignment vertical="top" wrapText="1"/>
    </xf>
    <xf numFmtId="0" fontId="0" fillId="0" borderId="20" xfId="0" applyFont="1" applyFill="1" applyBorder="1" applyAlignment="1">
      <alignment vertical="top" wrapText="1"/>
    </xf>
    <xf numFmtId="0" fontId="3" fillId="0" borderId="30" xfId="0" applyFont="1" applyBorder="1" applyAlignment="1">
      <alignment vertical="top" wrapText="1"/>
    </xf>
    <xf numFmtId="0" fontId="3" fillId="0" borderId="20" xfId="0" applyFont="1" applyBorder="1" applyAlignment="1">
      <alignment vertical="top" wrapText="1"/>
    </xf>
    <xf numFmtId="2" fontId="3" fillId="0" borderId="31" xfId="0" applyNumberFormat="1" applyFont="1" applyFill="1" applyBorder="1" applyAlignment="1">
      <alignment vertical="top" wrapText="1"/>
    </xf>
    <xf numFmtId="2" fontId="0" fillId="0" borderId="53" xfId="0" applyNumberFormat="1" applyFont="1" applyBorder="1" applyAlignment="1">
      <alignment vertical="top" wrapText="1"/>
    </xf>
    <xf numFmtId="2" fontId="3" fillId="0" borderId="30" xfId="0" applyNumberFormat="1" applyFont="1" applyBorder="1" applyAlignment="1">
      <alignment wrapText="1"/>
    </xf>
    <xf numFmtId="2" fontId="0" fillId="0" borderId="20" xfId="0" applyNumberFormat="1" applyFont="1" applyBorder="1" applyAlignment="1">
      <alignment wrapText="1"/>
    </xf>
    <xf numFmtId="2" fontId="3" fillId="0" borderId="36" xfId="0" applyNumberFormat="1" applyFont="1" applyFill="1" applyBorder="1" applyAlignment="1">
      <alignment vertical="top" wrapText="1"/>
    </xf>
    <xf numFmtId="2" fontId="0" fillId="0" borderId="38" xfId="0" applyNumberFormat="1" applyFont="1" applyBorder="1" applyAlignment="1">
      <alignment vertical="top" wrapText="1"/>
    </xf>
    <xf numFmtId="0" fontId="3" fillId="0" borderId="31" xfId="0" applyFont="1" applyFill="1" applyBorder="1" applyAlignment="1">
      <alignment vertical="top" wrapText="1"/>
    </xf>
    <xf numFmtId="0" fontId="0" fillId="0" borderId="53" xfId="0" applyFont="1" applyBorder="1" applyAlignment="1">
      <alignment vertical="top" wrapText="1"/>
    </xf>
    <xf numFmtId="0" fontId="3" fillId="0" borderId="30" xfId="0" applyFont="1" applyBorder="1" applyAlignment="1">
      <alignment wrapText="1"/>
    </xf>
    <xf numFmtId="0" fontId="3" fillId="0" borderId="20" xfId="0" applyFont="1" applyBorder="1" applyAlignment="1">
      <alignment wrapText="1"/>
    </xf>
    <xf numFmtId="0" fontId="0" fillId="0" borderId="20" xfId="0" applyFont="1" applyBorder="1" applyAlignment="1">
      <alignment wrapText="1"/>
    </xf>
    <xf numFmtId="0" fontId="3" fillId="0" borderId="36" xfId="0" applyFont="1" applyFill="1" applyBorder="1" applyAlignment="1">
      <alignment vertical="top" wrapText="1"/>
    </xf>
    <xf numFmtId="0" fontId="0" fillId="0" borderId="47" xfId="0" applyFont="1" applyBorder="1" applyAlignment="1">
      <alignment vertical="top" wrapText="1"/>
    </xf>
    <xf numFmtId="0" fontId="3" fillId="0" borderId="55" xfId="0" applyFont="1" applyBorder="1" applyAlignment="1">
      <alignment vertical="top" wrapText="1"/>
    </xf>
    <xf numFmtId="0" fontId="0" fillId="0" borderId="57" xfId="0" applyFont="1" applyBorder="1" applyAlignment="1">
      <alignment vertical="top" wrapText="1"/>
    </xf>
    <xf numFmtId="0" fontId="3" fillId="0" borderId="38" xfId="0" applyFont="1" applyFill="1" applyBorder="1" applyAlignment="1">
      <alignment vertical="top" wrapText="1"/>
    </xf>
    <xf numFmtId="0" fontId="3" fillId="0" borderId="46" xfId="0" applyFont="1" applyFill="1" applyBorder="1" applyAlignment="1">
      <alignment vertical="top" wrapText="1"/>
    </xf>
    <xf numFmtId="0" fontId="0" fillId="0" borderId="54" xfId="0" applyFont="1" applyBorder="1" applyAlignment="1">
      <alignment vertical="top" wrapText="1"/>
    </xf>
    <xf numFmtId="0" fontId="3" fillId="0" borderId="55" xfId="0" applyFont="1" applyBorder="1" applyAlignment="1">
      <alignment wrapText="1"/>
    </xf>
    <xf numFmtId="0" fontId="0" fillId="0" borderId="56" xfId="0" applyFont="1" applyBorder="1" applyAlignment="1">
      <alignment wrapText="1"/>
    </xf>
    <xf numFmtId="0" fontId="3" fillId="0" borderId="40" xfId="0" applyFont="1" applyFill="1" applyBorder="1" applyAlignment="1">
      <alignment vertical="top" wrapText="1"/>
    </xf>
    <xf numFmtId="0" fontId="0" fillId="0" borderId="29" xfId="0" applyFont="1" applyBorder="1" applyAlignment="1">
      <alignment vertical="top" wrapText="1"/>
    </xf>
    <xf numFmtId="0" fontId="3" fillId="0" borderId="7" xfId="0" applyFont="1" applyBorder="1" applyAlignment="1">
      <alignment vertical="top" wrapText="1"/>
    </xf>
    <xf numFmtId="0" fontId="3" fillId="0" borderId="8" xfId="0" applyFont="1" applyBorder="1" applyAlignment="1">
      <alignment horizontal="left" vertical="top" wrapText="1"/>
    </xf>
    <xf numFmtId="0" fontId="3" fillId="0" borderId="2" xfId="0" applyFont="1" applyFill="1" applyBorder="1" applyAlignment="1">
      <alignment vertical="top" wrapText="1"/>
    </xf>
    <xf numFmtId="0" fontId="0" fillId="0" borderId="60" xfId="0" applyFont="1" applyFill="1" applyBorder="1" applyAlignment="1">
      <alignment vertical="top" wrapText="1"/>
    </xf>
    <xf numFmtId="0" fontId="3" fillId="0" borderId="38" xfId="0" applyFont="1" applyBorder="1" applyAlignment="1">
      <alignment vertical="top" wrapText="1"/>
    </xf>
    <xf numFmtId="0" fontId="3" fillId="2" borderId="8" xfId="0" applyFont="1" applyFill="1" applyBorder="1" applyAlignment="1">
      <alignment vertical="top" wrapText="1"/>
    </xf>
    <xf numFmtId="0" fontId="3" fillId="0" borderId="55" xfId="0" applyFont="1" applyFill="1" applyBorder="1" applyAlignment="1">
      <alignment vertical="top" wrapText="1"/>
    </xf>
    <xf numFmtId="0" fontId="0" fillId="0" borderId="62" xfId="0" applyFont="1" applyBorder="1" applyAlignment="1">
      <alignment vertical="top" wrapText="1"/>
    </xf>
    <xf numFmtId="0" fontId="3" fillId="0" borderId="24" xfId="0" applyFont="1" applyFill="1" applyBorder="1" applyAlignment="1">
      <alignment vertical="top" wrapText="1"/>
    </xf>
    <xf numFmtId="0" fontId="3" fillId="0" borderId="45" xfId="0" applyFont="1" applyBorder="1" applyAlignment="1">
      <alignment vertical="top" wrapText="1"/>
    </xf>
    <xf numFmtId="0" fontId="3" fillId="0" borderId="61" xfId="0" applyFont="1" applyBorder="1" applyAlignment="1">
      <alignment vertical="top" wrapText="1"/>
    </xf>
    <xf numFmtId="0" fontId="3" fillId="3" borderId="8" xfId="0" applyFont="1" applyFill="1" applyBorder="1" applyAlignment="1">
      <alignment vertical="top" wrapText="1"/>
    </xf>
    <xf numFmtId="0" fontId="3" fillId="0" borderId="31" xfId="0" applyFont="1" applyBorder="1" applyAlignment="1">
      <alignment wrapText="1"/>
    </xf>
    <xf numFmtId="0" fontId="0" fillId="0" borderId="53" xfId="0" applyFont="1" applyBorder="1" applyAlignment="1">
      <alignment wrapText="1"/>
    </xf>
    <xf numFmtId="0" fontId="0" fillId="0" borderId="56" xfId="0" applyFont="1" applyBorder="1" applyAlignment="1">
      <alignment vertical="top" wrapText="1"/>
    </xf>
    <xf numFmtId="0" fontId="3" fillId="0" borderId="35" xfId="0" applyFont="1" applyFill="1" applyBorder="1" applyAlignment="1">
      <alignment vertical="top" wrapText="1"/>
    </xf>
    <xf numFmtId="0" fontId="3" fillId="0" borderId="21" xfId="0" applyFont="1" applyFill="1" applyBorder="1" applyAlignment="1">
      <alignment vertical="top" wrapText="1"/>
    </xf>
    <xf numFmtId="0" fontId="3" fillId="0" borderId="41" xfId="0" applyFont="1" applyBorder="1" applyAlignment="1">
      <alignment wrapText="1"/>
    </xf>
    <xf numFmtId="0" fontId="3" fillId="0" borderId="19" xfId="0" applyFont="1" applyBorder="1" applyAlignment="1"/>
    <xf numFmtId="0" fontId="14" fillId="7" borderId="31" xfId="0" applyFont="1" applyFill="1" applyBorder="1" applyAlignment="1">
      <alignment vertical="top" wrapText="1"/>
    </xf>
    <xf numFmtId="0" fontId="3" fillId="0" borderId="36" xfId="0" applyFont="1" applyBorder="1" applyAlignment="1">
      <alignment wrapText="1"/>
    </xf>
    <xf numFmtId="0" fontId="0" fillId="0" borderId="38" xfId="0" applyFont="1" applyBorder="1" applyAlignment="1">
      <alignment wrapText="1"/>
    </xf>
    <xf numFmtId="0" fontId="3" fillId="0" borderId="18" xfId="0" applyFont="1" applyBorder="1" applyAlignment="1">
      <alignment wrapText="1"/>
    </xf>
    <xf numFmtId="0" fontId="14" fillId="7" borderId="18" xfId="0" applyFont="1" applyFill="1" applyBorder="1" applyAlignment="1">
      <alignment vertical="top" wrapText="1"/>
    </xf>
    <xf numFmtId="0" fontId="3" fillId="0" borderId="30" xfId="0" applyFont="1" applyFill="1" applyBorder="1" applyAlignment="1">
      <alignment wrapText="1"/>
    </xf>
    <xf numFmtId="0" fontId="0" fillId="0" borderId="20" xfId="0" applyFont="1" applyFill="1" applyBorder="1" applyAlignment="1">
      <alignment wrapText="1"/>
    </xf>
    <xf numFmtId="0" fontId="3" fillId="0" borderId="20" xfId="0" applyFont="1" applyFill="1" applyBorder="1" applyAlignment="1">
      <alignment wrapText="1"/>
    </xf>
    <xf numFmtId="0" fontId="3" fillId="0" borderId="51" xfId="0" applyFont="1" applyFill="1" applyBorder="1" applyAlignment="1">
      <alignment vertical="top" wrapText="1"/>
    </xf>
    <xf numFmtId="0" fontId="0" fillId="0" borderId="35" xfId="0" applyFont="1" applyBorder="1" applyAlignment="1">
      <alignment vertical="top" wrapText="1"/>
    </xf>
    <xf numFmtId="0" fontId="14" fillId="7" borderId="30" xfId="0" applyFont="1" applyFill="1" applyBorder="1" applyAlignment="1">
      <alignment vertical="top" wrapText="1"/>
    </xf>
    <xf numFmtId="0" fontId="0" fillId="0" borderId="18" xfId="0" applyFont="1" applyBorder="1" applyAlignment="1">
      <alignment wrapText="1"/>
    </xf>
    <xf numFmtId="0" fontId="14" fillId="0" borderId="30" xfId="0" applyFont="1" applyBorder="1" applyAlignment="1">
      <alignment wrapText="1"/>
    </xf>
    <xf numFmtId="0" fontId="0" fillId="0" borderId="59" xfId="0" applyFont="1" applyBorder="1" applyAlignment="1">
      <alignment vertical="top" wrapText="1"/>
    </xf>
    <xf numFmtId="0" fontId="3" fillId="0" borderId="7" xfId="0" applyFont="1" applyFill="1" applyBorder="1" applyAlignment="1">
      <alignment horizontal="left" vertical="top" wrapText="1"/>
    </xf>
    <xf numFmtId="2" fontId="3" fillId="0" borderId="36" xfId="0" applyNumberFormat="1" applyFont="1" applyBorder="1" applyAlignment="1">
      <alignment vertical="top" wrapText="1"/>
    </xf>
    <xf numFmtId="2" fontId="3" fillId="0" borderId="59" xfId="0" applyNumberFormat="1" applyFont="1" applyBorder="1" applyAlignment="1">
      <alignment vertical="top" wrapText="1"/>
    </xf>
    <xf numFmtId="0" fontId="3" fillId="0" borderId="60" xfId="0" applyFont="1" applyFill="1" applyBorder="1" applyAlignment="1">
      <alignment vertical="top" wrapText="1"/>
    </xf>
    <xf numFmtId="0" fontId="3" fillId="0" borderId="28" xfId="0" applyFont="1" applyFill="1" applyBorder="1" applyAlignment="1">
      <alignment vertical="top" wrapText="1"/>
    </xf>
    <xf numFmtId="0" fontId="0" fillId="0" borderId="28" xfId="0" applyFont="1" applyBorder="1" applyAlignment="1">
      <alignment vertical="top" wrapText="1"/>
    </xf>
    <xf numFmtId="0" fontId="3" fillId="0" borderId="18" xfId="0" applyFont="1" applyFill="1" applyBorder="1" applyAlignment="1">
      <alignment horizontal="left" vertical="top" wrapText="1"/>
    </xf>
    <xf numFmtId="0" fontId="0" fillId="0" borderId="58" xfId="0" applyFont="1" applyBorder="1" applyAlignment="1">
      <alignment wrapText="1"/>
    </xf>
    <xf numFmtId="0" fontId="3" fillId="0" borderId="38" xfId="0" applyFont="1" applyBorder="1" applyAlignment="1">
      <alignment wrapText="1"/>
    </xf>
    <xf numFmtId="0" fontId="0" fillId="0" borderId="39" xfId="0" applyFont="1" applyBorder="1" applyAlignment="1">
      <alignment wrapText="1"/>
    </xf>
    <xf numFmtId="0" fontId="3" fillId="0" borderId="8" xfId="0" applyFont="1" applyBorder="1" applyAlignment="1">
      <alignment horizontal="left" vertical="top"/>
    </xf>
    <xf numFmtId="0" fontId="3" fillId="0" borderId="55" xfId="0" applyFont="1" applyFill="1" applyBorder="1" applyAlignment="1">
      <alignment horizontal="left" vertical="top" wrapText="1"/>
    </xf>
    <xf numFmtId="0" fontId="0" fillId="0" borderId="56" xfId="0" applyFont="1" applyBorder="1" applyAlignment="1">
      <alignment horizontal="left" vertical="top" wrapText="1"/>
    </xf>
    <xf numFmtId="0" fontId="3" fillId="0" borderId="8" xfId="0" applyFont="1" applyFill="1" applyBorder="1" applyAlignment="1">
      <alignment horizontal="center" vertical="top"/>
    </xf>
    <xf numFmtId="49" fontId="3" fillId="0" borderId="36" xfId="0" applyNumberFormat="1" applyFont="1" applyBorder="1" applyAlignment="1">
      <alignment vertical="top" wrapText="1"/>
    </xf>
    <xf numFmtId="49" fontId="0" fillId="0" borderId="38" xfId="0" applyNumberFormat="1" applyFont="1" applyBorder="1" applyAlignment="1">
      <alignment vertical="top" wrapText="1"/>
    </xf>
    <xf numFmtId="2" fontId="3" fillId="0" borderId="18" xfId="0" applyNumberFormat="1" applyFont="1" applyFill="1" applyBorder="1" applyAlignment="1">
      <alignment vertical="top" wrapText="1"/>
    </xf>
    <xf numFmtId="2" fontId="0" fillId="0" borderId="18" xfId="0" applyNumberFormat="1" applyFont="1" applyBorder="1" applyAlignment="1">
      <alignment vertical="top" wrapText="1"/>
    </xf>
    <xf numFmtId="0" fontId="3" fillId="0" borderId="56" xfId="0" applyFont="1" applyBorder="1" applyAlignment="1">
      <alignment wrapText="1"/>
    </xf>
    <xf numFmtId="0" fontId="3" fillId="0" borderId="46" xfId="0" applyFont="1" applyBorder="1" applyAlignment="1">
      <alignment wrapText="1"/>
    </xf>
    <xf numFmtId="0" fontId="0" fillId="0" borderId="54" xfId="0" applyFont="1" applyBorder="1" applyAlignment="1">
      <alignment wrapText="1"/>
    </xf>
    <xf numFmtId="0" fontId="3" fillId="3" borderId="8" xfId="0" applyFont="1" applyFill="1" applyBorder="1" applyAlignment="1">
      <alignment horizontal="left" vertical="top" wrapText="1"/>
    </xf>
    <xf numFmtId="0" fontId="6" fillId="0" borderId="20" xfId="0" applyFont="1" applyBorder="1" applyAlignment="1">
      <alignment vertical="top" wrapText="1"/>
    </xf>
    <xf numFmtId="0" fontId="3" fillId="0" borderId="15" xfId="0" applyFont="1" applyFill="1" applyBorder="1" applyAlignment="1">
      <alignment vertical="top" wrapText="1"/>
    </xf>
    <xf numFmtId="0" fontId="3" fillId="0" borderId="58" xfId="0" applyFont="1" applyBorder="1" applyAlignment="1">
      <alignment vertical="top" wrapText="1"/>
    </xf>
    <xf numFmtId="49" fontId="3" fillId="0" borderId="18" xfId="0" applyNumberFormat="1" applyFont="1" applyBorder="1" applyAlignment="1">
      <alignment vertical="top" wrapText="1"/>
    </xf>
    <xf numFmtId="0" fontId="3" fillId="0" borderId="45" xfId="0" applyFont="1" applyFill="1" applyBorder="1" applyAlignment="1">
      <alignment vertical="top" wrapText="1"/>
    </xf>
    <xf numFmtId="0" fontId="0" fillId="0" borderId="61" xfId="0" applyFont="1" applyBorder="1" applyAlignment="1">
      <alignment vertical="top" wrapText="1"/>
    </xf>
    <xf numFmtId="0" fontId="3" fillId="0" borderId="31" xfId="0" applyFont="1" applyFill="1" applyBorder="1" applyAlignment="1">
      <alignment horizontal="left" vertical="top" wrapText="1"/>
    </xf>
    <xf numFmtId="0" fontId="0" fillId="0" borderId="53" xfId="0" applyFont="1" applyBorder="1" applyAlignment="1">
      <alignment horizontal="left" vertical="top" wrapText="1"/>
    </xf>
    <xf numFmtId="0" fontId="3" fillId="0" borderId="36" xfId="0" applyFont="1" applyFill="1" applyBorder="1" applyAlignment="1">
      <alignment wrapText="1"/>
    </xf>
    <xf numFmtId="0" fontId="0" fillId="0" borderId="59" xfId="0" applyFont="1" applyFill="1" applyBorder="1" applyAlignment="1">
      <alignment wrapText="1"/>
    </xf>
    <xf numFmtId="0" fontId="3" fillId="0" borderId="8" xfId="0" applyFont="1" applyFill="1" applyBorder="1" applyAlignment="1">
      <alignment vertical="top"/>
    </xf>
    <xf numFmtId="0" fontId="0" fillId="0" borderId="2" xfId="0" applyFont="1" applyBorder="1" applyAlignment="1">
      <alignment vertical="top" wrapText="1"/>
    </xf>
    <xf numFmtId="0" fontId="3" fillId="0" borderId="8" xfId="0" applyFont="1" applyFill="1" applyBorder="1" applyAlignment="1">
      <alignment horizontal="left" vertical="top" wrapText="1"/>
    </xf>
    <xf numFmtId="0" fontId="3" fillId="0" borderId="20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64" xfId="0" applyFont="1" applyFill="1" applyBorder="1" applyAlignment="1">
      <alignment horizontal="left" vertical="top" wrapText="1"/>
    </xf>
    <xf numFmtId="0" fontId="3" fillId="0" borderId="0" xfId="0" applyFont="1" applyBorder="1" applyAlignment="1">
      <alignment horizontal="right" vertical="top"/>
    </xf>
    <xf numFmtId="0" fontId="3" fillId="0" borderId="0" xfId="0" applyFont="1" applyBorder="1" applyAlignment="1">
      <alignment horizontal="center" vertical="top"/>
    </xf>
    <xf numFmtId="0" fontId="3" fillId="0" borderId="0" xfId="0" applyFont="1" applyBorder="1" applyAlignment="1">
      <alignment horizontal="center" vertical="top" wrapText="1"/>
    </xf>
    <xf numFmtId="0" fontId="3" fillId="0" borderId="0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right"/>
    </xf>
    <xf numFmtId="49" fontId="3" fillId="0" borderId="28" xfId="0" applyNumberFormat="1" applyFont="1" applyFill="1" applyBorder="1" applyAlignment="1">
      <alignment horizontal="center" vertical="center" wrapText="1"/>
    </xf>
    <xf numFmtId="0" fontId="0" fillId="0" borderId="50" xfId="0" applyBorder="1"/>
    <xf numFmtId="0" fontId="0" fillId="0" borderId="43" xfId="0" applyBorder="1"/>
    <xf numFmtId="0" fontId="14" fillId="7" borderId="28" xfId="0" applyFont="1" applyFill="1" applyBorder="1" applyAlignment="1">
      <alignment vertical="top" wrapText="1"/>
    </xf>
    <xf numFmtId="0" fontId="0" fillId="0" borderId="43" xfId="0" applyBorder="1" applyAlignment="1">
      <alignment vertical="top" wrapText="1"/>
    </xf>
    <xf numFmtId="0" fontId="3" fillId="0" borderId="28" xfId="0" applyFont="1" applyBorder="1" applyAlignment="1">
      <alignment vertical="center"/>
    </xf>
    <xf numFmtId="0" fontId="3" fillId="0" borderId="50" xfId="0" applyFont="1" applyBorder="1" applyAlignment="1">
      <alignment vertical="center"/>
    </xf>
    <xf numFmtId="0" fontId="3" fillId="0" borderId="43" xfId="0" applyFont="1" applyBorder="1" applyAlignment="1">
      <alignment vertical="center"/>
    </xf>
    <xf numFmtId="0" fontId="3" fillId="0" borderId="28" xfId="0" applyFont="1" applyFill="1" applyBorder="1" applyAlignment="1">
      <alignment wrapText="1"/>
    </xf>
    <xf numFmtId="0" fontId="0" fillId="0" borderId="43" xfId="0" applyBorder="1" applyAlignment="1">
      <alignment wrapText="1"/>
    </xf>
    <xf numFmtId="0" fontId="9" fillId="0" borderId="0" xfId="1" applyNumberFormat="1" applyFont="1" applyFill="1" applyBorder="1" applyAlignment="1" applyProtection="1">
      <alignment horizontal="center" vertical="top" wrapText="1"/>
    </xf>
    <xf numFmtId="0" fontId="0" fillId="0" borderId="0" xfId="0" applyAlignment="1">
      <alignment vertical="top" wrapText="1"/>
    </xf>
    <xf numFmtId="0" fontId="6" fillId="0" borderId="0" xfId="0" applyFont="1" applyAlignment="1">
      <alignment horizontal="center" vertical="top" wrapText="1"/>
    </xf>
    <xf numFmtId="0" fontId="3" fillId="0" borderId="28" xfId="0" applyFont="1" applyFill="1" applyBorder="1" applyAlignment="1">
      <alignment vertical="center"/>
    </xf>
    <xf numFmtId="0" fontId="9" fillId="0" borderId="43" xfId="1" applyNumberFormat="1" applyFont="1" applyFill="1" applyBorder="1" applyAlignment="1" applyProtection="1">
      <alignment vertical="center"/>
    </xf>
    <xf numFmtId="0" fontId="3" fillId="0" borderId="28" xfId="0" applyFont="1" applyBorder="1" applyAlignment="1">
      <alignment vertical="center" wrapText="1"/>
    </xf>
    <xf numFmtId="0" fontId="3" fillId="0" borderId="50" xfId="0" applyFont="1" applyBorder="1" applyAlignment="1">
      <alignment vertical="center" wrapText="1"/>
    </xf>
    <xf numFmtId="0" fontId="3" fillId="0" borderId="43" xfId="0" applyFont="1" applyBorder="1" applyAlignment="1">
      <alignment vertical="center" wrapText="1"/>
    </xf>
    <xf numFmtId="0" fontId="9" fillId="0" borderId="43" xfId="1" applyNumberFormat="1" applyFont="1" applyFill="1" applyBorder="1" applyAlignment="1" applyProtection="1">
      <alignment horizontal="center" vertical="center" wrapText="1"/>
    </xf>
    <xf numFmtId="0" fontId="3" fillId="0" borderId="28" xfId="0" applyFont="1" applyFill="1" applyBorder="1" applyAlignment="1">
      <alignment vertical="center" wrapText="1"/>
    </xf>
    <xf numFmtId="0" fontId="0" fillId="0" borderId="43" xfId="0" applyBorder="1" applyAlignment="1">
      <alignment vertical="center" wrapText="1"/>
    </xf>
    <xf numFmtId="0" fontId="0" fillId="0" borderId="43" xfId="0" applyBorder="1" applyAlignment="1">
      <alignment horizontal="center" vertical="center" wrapText="1"/>
    </xf>
    <xf numFmtId="0" fontId="0" fillId="0" borderId="43" xfId="0" applyBorder="1" applyAlignment="1">
      <alignment vertical="center"/>
    </xf>
    <xf numFmtId="0" fontId="0" fillId="0" borderId="50" xfId="0" applyBorder="1" applyAlignment="1">
      <alignment wrapText="1"/>
    </xf>
    <xf numFmtId="0" fontId="0" fillId="0" borderId="50" xfId="0" applyBorder="1" applyAlignment="1">
      <alignment horizontal="center" vertical="center" wrapText="1"/>
    </xf>
    <xf numFmtId="0" fontId="0" fillId="0" borderId="50" xfId="0" applyBorder="1" applyAlignment="1">
      <alignment vertical="center"/>
    </xf>
    <xf numFmtId="0" fontId="3" fillId="0" borderId="28" xfId="0" applyFont="1" applyBorder="1" applyAlignment="1">
      <alignment wrapText="1"/>
    </xf>
    <xf numFmtId="49" fontId="3" fillId="0" borderId="28" xfId="1" applyNumberFormat="1" applyFont="1" applyFill="1" applyBorder="1" applyAlignment="1" applyProtection="1">
      <alignment horizontal="center" vertical="center" wrapText="1"/>
    </xf>
    <xf numFmtId="2" fontId="3" fillId="0" borderId="28" xfId="1" applyNumberFormat="1" applyFont="1" applyFill="1" applyBorder="1" applyAlignment="1" applyProtection="1">
      <alignment vertical="center"/>
    </xf>
    <xf numFmtId="2" fontId="0" fillId="0" borderId="50" xfId="0" applyNumberFormat="1" applyBorder="1" applyAlignment="1">
      <alignment vertical="center"/>
    </xf>
    <xf numFmtId="2" fontId="0" fillId="0" borderId="43" xfId="0" applyNumberFormat="1" applyBorder="1" applyAlignment="1">
      <alignment vertical="center"/>
    </xf>
    <xf numFmtId="0" fontId="3" fillId="0" borderId="50" xfId="1" applyNumberFormat="1" applyFont="1" applyFill="1" applyBorder="1" applyAlignment="1" applyProtection="1">
      <alignment vertical="top" wrapText="1"/>
    </xf>
    <xf numFmtId="0" fontId="3" fillId="0" borderId="28" xfId="0" applyFont="1" applyBorder="1" applyAlignment="1">
      <alignment horizontal="left" vertical="center"/>
    </xf>
    <xf numFmtId="0" fontId="3" fillId="0" borderId="50" xfId="0" applyFont="1" applyBorder="1" applyAlignment="1">
      <alignment horizontal="left" vertical="center"/>
    </xf>
    <xf numFmtId="0" fontId="0" fillId="0" borderId="43" xfId="0" applyBorder="1" applyAlignment="1">
      <alignment horizontal="left" vertical="center"/>
    </xf>
    <xf numFmtId="0" fontId="3" fillId="0" borderId="28" xfId="1" applyNumberFormat="1" applyFont="1" applyFill="1" applyBorder="1" applyAlignment="1" applyProtection="1">
      <alignment vertical="center"/>
    </xf>
    <xf numFmtId="0" fontId="3" fillId="0" borderId="43" xfId="0" applyFont="1" applyFill="1" applyBorder="1" applyAlignment="1">
      <alignment vertical="top" wrapText="1"/>
    </xf>
    <xf numFmtId="49" fontId="3" fillId="0" borderId="43" xfId="1" applyNumberFormat="1" applyFont="1" applyFill="1" applyBorder="1" applyAlignment="1" applyProtection="1">
      <alignment horizontal="center" vertical="center" wrapText="1"/>
    </xf>
    <xf numFmtId="49" fontId="3" fillId="0" borderId="43" xfId="0" applyNumberFormat="1" applyFont="1" applyFill="1" applyBorder="1" applyAlignment="1">
      <alignment horizontal="center" vertical="center" wrapText="1"/>
    </xf>
    <xf numFmtId="0" fontId="3" fillId="0" borderId="50" xfId="0" applyFont="1" applyFill="1" applyBorder="1" applyAlignment="1">
      <alignment vertical="top" wrapText="1"/>
    </xf>
    <xf numFmtId="0" fontId="9" fillId="0" borderId="43" xfId="1" applyNumberFormat="1" applyFont="1" applyFill="1" applyBorder="1" applyAlignment="1" applyProtection="1">
      <alignment vertical="top" wrapText="1"/>
    </xf>
    <xf numFmtId="0" fontId="3" fillId="0" borderId="28" xfId="0" applyFont="1" applyBorder="1" applyAlignment="1">
      <alignment vertical="top" wrapText="1"/>
    </xf>
    <xf numFmtId="0" fontId="3" fillId="0" borderId="43" xfId="0" applyFont="1" applyBorder="1" applyAlignment="1">
      <alignment vertical="top" wrapText="1"/>
    </xf>
    <xf numFmtId="0" fontId="3" fillId="0" borderId="43" xfId="0" applyFont="1" applyBorder="1" applyAlignment="1">
      <alignment horizontal="left" vertical="center"/>
    </xf>
    <xf numFmtId="0" fontId="3" fillId="0" borderId="50" xfId="0" applyFont="1" applyBorder="1" applyAlignment="1">
      <alignment wrapText="1"/>
    </xf>
    <xf numFmtId="0" fontId="9" fillId="0" borderId="50" xfId="1" applyNumberFormat="1" applyFont="1" applyFill="1" applyBorder="1" applyAlignment="1" applyProtection="1">
      <alignment wrapText="1"/>
    </xf>
    <xf numFmtId="0" fontId="0" fillId="0" borderId="50" xfId="0" applyBorder="1" applyAlignment="1"/>
    <xf numFmtId="0" fontId="0" fillId="0" borderId="43" xfId="0" applyBorder="1" applyAlignment="1"/>
    <xf numFmtId="0" fontId="9" fillId="0" borderId="50" xfId="1" applyNumberFormat="1" applyFont="1" applyFill="1" applyBorder="1" applyAlignment="1" applyProtection="1">
      <alignment horizontal="left" vertical="center"/>
    </xf>
    <xf numFmtId="165" fontId="9" fillId="0" borderId="28" xfId="1" applyNumberFormat="1" applyFont="1" applyFill="1" applyBorder="1" applyAlignment="1" applyProtection="1">
      <alignment horizontal="left" vertical="center"/>
    </xf>
    <xf numFmtId="165" fontId="9" fillId="0" borderId="43" xfId="1" applyNumberFormat="1" applyFont="1" applyFill="1" applyBorder="1" applyAlignment="1" applyProtection="1">
      <alignment horizontal="left" vertical="center"/>
    </xf>
    <xf numFmtId="2" fontId="3" fillId="0" borderId="28" xfId="0" applyNumberFormat="1" applyFont="1" applyBorder="1" applyAlignment="1">
      <alignment vertical="top" wrapText="1"/>
    </xf>
    <xf numFmtId="2" fontId="0" fillId="0" borderId="43" xfId="0" applyNumberFormat="1" applyBorder="1" applyAlignment="1">
      <alignment vertical="top" wrapText="1"/>
    </xf>
    <xf numFmtId="0" fontId="3" fillId="0" borderId="28" xfId="0" applyFont="1" applyFill="1" applyBorder="1" applyAlignment="1">
      <alignment horizontal="left" vertical="top" wrapText="1"/>
    </xf>
    <xf numFmtId="0" fontId="0" fillId="0" borderId="43" xfId="0" applyBorder="1" applyAlignment="1">
      <alignment horizontal="left" vertical="top" wrapText="1"/>
    </xf>
    <xf numFmtId="0" fontId="3" fillId="0" borderId="43" xfId="0" applyFont="1" applyBorder="1" applyAlignment="1">
      <alignment wrapText="1"/>
    </xf>
    <xf numFmtId="0" fontId="9" fillId="0" borderId="43" xfId="1" applyNumberFormat="1" applyFont="1" applyFill="1" applyBorder="1" applyAlignment="1" applyProtection="1">
      <alignment vertical="center" wrapText="1"/>
    </xf>
    <xf numFmtId="0" fontId="0" fillId="0" borderId="50" xfId="0" applyBorder="1" applyAlignment="1">
      <alignment vertical="center" wrapText="1"/>
    </xf>
    <xf numFmtId="165" fontId="9" fillId="0" borderId="28" xfId="1" applyNumberFormat="1" applyFont="1" applyFill="1" applyBorder="1" applyAlignment="1" applyProtection="1">
      <alignment vertical="center"/>
    </xf>
    <xf numFmtId="165" fontId="9" fillId="0" borderId="43" xfId="1" applyNumberFormat="1" applyFont="1" applyFill="1" applyBorder="1" applyAlignment="1" applyProtection="1">
      <alignment vertical="center"/>
    </xf>
    <xf numFmtId="0" fontId="0" fillId="0" borderId="49" xfId="0" applyBorder="1" applyAlignment="1">
      <alignment vertical="top" wrapText="1"/>
    </xf>
    <xf numFmtId="0" fontId="3" fillId="0" borderId="0" xfId="1" applyNumberFormat="1" applyFont="1" applyFill="1" applyBorder="1" applyAlignment="1" applyProtection="1">
      <alignment vertical="top" wrapText="1"/>
    </xf>
    <xf numFmtId="0" fontId="3" fillId="0" borderId="48" xfId="0" applyFont="1" applyBorder="1" applyAlignment="1">
      <alignment vertical="top" wrapText="1"/>
    </xf>
    <xf numFmtId="165" fontId="9" fillId="0" borderId="28" xfId="1" applyNumberFormat="1" applyFont="1" applyFill="1" applyBorder="1" applyAlignment="1" applyProtection="1">
      <alignment horizontal="left" vertical="center" wrapText="1"/>
    </xf>
    <xf numFmtId="0" fontId="9" fillId="0" borderId="43" xfId="1" applyNumberFormat="1" applyFont="1" applyFill="1" applyBorder="1" applyAlignment="1" applyProtection="1">
      <alignment horizontal="left" vertical="center" wrapText="1"/>
    </xf>
    <xf numFmtId="0" fontId="4" fillId="0" borderId="20" xfId="0" applyFont="1" applyFill="1" applyBorder="1" applyAlignment="1">
      <alignment vertical="top" wrapText="1"/>
    </xf>
    <xf numFmtId="0" fontId="4" fillId="0" borderId="6" xfId="0" applyFont="1" applyFill="1" applyBorder="1" applyAlignment="1">
      <alignment vertical="top" wrapText="1"/>
    </xf>
    <xf numFmtId="0" fontId="4" fillId="8" borderId="18" xfId="0" applyFont="1" applyFill="1" applyBorder="1" applyAlignment="1">
      <alignment vertical="top" wrapText="1"/>
    </xf>
    <xf numFmtId="0" fontId="4" fillId="0" borderId="64" xfId="0" applyFont="1" applyFill="1" applyBorder="1" applyAlignment="1">
      <alignment horizontal="left" vertical="top" wrapText="1"/>
    </xf>
    <xf numFmtId="0" fontId="0" fillId="0" borderId="20" xfId="0" applyBorder="1" applyAlignment="1">
      <alignment vertical="top" wrapText="1"/>
    </xf>
    <xf numFmtId="0" fontId="4" fillId="8" borderId="28" xfId="0" applyFont="1" applyFill="1" applyBorder="1" applyAlignment="1">
      <alignment vertical="top" wrapText="1"/>
    </xf>
    <xf numFmtId="0" fontId="0" fillId="0" borderId="29" xfId="0" applyBorder="1" applyAlignment="1">
      <alignment vertical="top" wrapText="1"/>
    </xf>
    <xf numFmtId="0" fontId="0" fillId="0" borderId="18" xfId="0" applyBorder="1" applyAlignment="1">
      <alignment vertical="top" wrapText="1"/>
    </xf>
    <xf numFmtId="0" fontId="0" fillId="0" borderId="28" xfId="0" applyBorder="1" applyAlignment="1">
      <alignment vertical="top" wrapText="1"/>
    </xf>
    <xf numFmtId="0" fontId="3" fillId="0" borderId="23" xfId="0" applyFont="1" applyFill="1" applyBorder="1" applyAlignment="1">
      <alignment vertical="top" wrapText="1"/>
    </xf>
    <xf numFmtId="0" fontId="3" fillId="0" borderId="13" xfId="0" applyFont="1" applyFill="1" applyBorder="1" applyAlignment="1">
      <alignment vertical="top" wrapText="1"/>
    </xf>
    <xf numFmtId="0" fontId="4" fillId="0" borderId="18" xfId="0" applyFont="1" applyFill="1" applyBorder="1" applyAlignment="1">
      <alignment horizontal="left" vertical="top" wrapText="1"/>
    </xf>
    <xf numFmtId="2" fontId="4" fillId="0" borderId="31" xfId="0" applyNumberFormat="1" applyFont="1" applyFill="1" applyBorder="1" applyAlignment="1">
      <alignment vertical="top" wrapText="1"/>
    </xf>
    <xf numFmtId="2" fontId="4" fillId="0" borderId="60" xfId="0" applyNumberFormat="1" applyFont="1" applyFill="1" applyBorder="1" applyAlignment="1">
      <alignment vertical="top" wrapText="1"/>
    </xf>
    <xf numFmtId="0" fontId="0" fillId="0" borderId="38" xfId="0" applyBorder="1" applyAlignment="1">
      <alignment horizontal="left" vertical="top" wrapText="1"/>
    </xf>
    <xf numFmtId="0" fontId="4" fillId="0" borderId="1" xfId="0" applyFont="1" applyFill="1" applyBorder="1" applyAlignment="1">
      <alignment vertical="top" wrapText="1"/>
    </xf>
    <xf numFmtId="0" fontId="0" fillId="0" borderId="59" xfId="0" applyBorder="1" applyAlignment="1">
      <alignment vertical="top" wrapText="1"/>
    </xf>
    <xf numFmtId="0" fontId="4" fillId="0" borderId="18" xfId="0" applyFont="1" applyFill="1" applyBorder="1" applyAlignment="1">
      <alignment vertical="top" wrapText="1"/>
    </xf>
    <xf numFmtId="0" fontId="13" fillId="0" borderId="18" xfId="0" applyFont="1" applyBorder="1" applyAlignment="1">
      <alignment vertical="top" wrapText="1"/>
    </xf>
    <xf numFmtId="0" fontId="0" fillId="0" borderId="18" xfId="0" applyBorder="1" applyAlignment="1">
      <alignment wrapText="1"/>
    </xf>
    <xf numFmtId="0" fontId="4" fillId="0" borderId="30" xfId="0" applyFont="1" applyFill="1" applyBorder="1" applyAlignment="1">
      <alignment vertical="top" wrapText="1"/>
    </xf>
    <xf numFmtId="0" fontId="13" fillId="0" borderId="39" xfId="0" applyFont="1" applyBorder="1" applyAlignment="1">
      <alignment vertical="top" wrapText="1"/>
    </xf>
    <xf numFmtId="0" fontId="0" fillId="0" borderId="39" xfId="0" applyBorder="1" applyAlignment="1">
      <alignment vertical="top" wrapText="1"/>
    </xf>
    <xf numFmtId="0" fontId="12" fillId="0" borderId="47" xfId="0" applyFont="1" applyBorder="1" applyAlignment="1">
      <alignment vertical="center" wrapText="1"/>
    </xf>
    <xf numFmtId="0" fontId="0" fillId="0" borderId="20" xfId="0" applyBorder="1" applyAlignment="1">
      <alignment wrapText="1"/>
    </xf>
    <xf numFmtId="0" fontId="0" fillId="0" borderId="38" xfId="0" applyBorder="1" applyAlignment="1">
      <alignment vertical="top" wrapText="1"/>
    </xf>
    <xf numFmtId="0" fontId="0" fillId="0" borderId="38" xfId="0" applyBorder="1" applyAlignment="1">
      <alignment vertical="center" wrapText="1"/>
    </xf>
    <xf numFmtId="0" fontId="0" fillId="0" borderId="20" xfId="0" applyFill="1" applyBorder="1" applyAlignment="1">
      <alignment vertical="top" wrapText="1"/>
    </xf>
    <xf numFmtId="0" fontId="12" fillId="0" borderId="20" xfId="0" applyFont="1" applyBorder="1" applyAlignment="1">
      <alignment vertical="top" wrapText="1"/>
    </xf>
    <xf numFmtId="0" fontId="13" fillId="0" borderId="20" xfId="0" applyFont="1" applyBorder="1" applyAlignment="1">
      <alignment vertical="top" wrapText="1"/>
    </xf>
    <xf numFmtId="0" fontId="3" fillId="0" borderId="45" xfId="0" applyFont="1" applyBorder="1" applyAlignment="1">
      <alignment vertical="center" wrapText="1"/>
    </xf>
    <xf numFmtId="0" fontId="0" fillId="0" borderId="61" xfId="0" applyBorder="1" applyAlignment="1">
      <alignment vertical="center" wrapText="1"/>
    </xf>
    <xf numFmtId="0" fontId="0" fillId="0" borderId="59" xfId="0" applyBorder="1" applyAlignment="1">
      <alignment vertical="center" wrapText="1"/>
    </xf>
    <xf numFmtId="0" fontId="0" fillId="0" borderId="53" xfId="0" applyBorder="1" applyAlignment="1">
      <alignment vertical="top" wrapText="1"/>
    </xf>
    <xf numFmtId="0" fontId="3" fillId="0" borderId="40" xfId="0" applyFont="1" applyBorder="1" applyAlignment="1">
      <alignment wrapText="1"/>
    </xf>
    <xf numFmtId="0" fontId="3" fillId="0" borderId="29" xfId="0" applyFont="1" applyBorder="1" applyAlignment="1">
      <alignment wrapText="1"/>
    </xf>
    <xf numFmtId="0" fontId="3" fillId="0" borderId="51" xfId="0" applyFont="1" applyBorder="1" applyAlignment="1">
      <alignment wrapText="1"/>
    </xf>
    <xf numFmtId="0" fontId="3" fillId="0" borderId="35" xfId="0" applyFont="1" applyBorder="1" applyAlignment="1">
      <alignment wrapText="1"/>
    </xf>
    <xf numFmtId="0" fontId="0" fillId="0" borderId="53" xfId="0" applyBorder="1" applyAlignment="1">
      <alignment wrapText="1"/>
    </xf>
    <xf numFmtId="0" fontId="4" fillId="0" borderId="29" xfId="0" applyFont="1" applyFill="1" applyBorder="1" applyAlignment="1">
      <alignment vertical="top" wrapText="1"/>
    </xf>
    <xf numFmtId="0" fontId="0" fillId="0" borderId="54" xfId="0" applyBorder="1" applyAlignment="1">
      <alignment wrapText="1"/>
    </xf>
    <xf numFmtId="0" fontId="0" fillId="0" borderId="57" xfId="0" applyBorder="1" applyAlignment="1">
      <alignment vertical="top" wrapText="1"/>
    </xf>
    <xf numFmtId="0" fontId="12" fillId="0" borderId="18" xfId="0" applyFont="1" applyBorder="1" applyAlignment="1">
      <alignment vertical="top" wrapText="1"/>
    </xf>
    <xf numFmtId="0" fontId="4" fillId="0" borderId="51" xfId="0" applyFont="1" applyFill="1" applyBorder="1" applyAlignment="1">
      <alignment horizontal="left" vertical="top" wrapText="1"/>
    </xf>
    <xf numFmtId="0" fontId="4" fillId="0" borderId="35" xfId="0" applyFont="1" applyFill="1" applyBorder="1" applyAlignment="1">
      <alignment horizontal="left" vertical="top" wrapText="1"/>
    </xf>
    <xf numFmtId="0" fontId="0" fillId="0" borderId="18" xfId="0" applyFill="1" applyBorder="1" applyAlignment="1">
      <alignment vertical="top" wrapText="1"/>
    </xf>
    <xf numFmtId="0" fontId="12" fillId="0" borderId="56" xfId="0" applyFont="1" applyBorder="1" applyAlignment="1">
      <alignment vertical="center" wrapText="1"/>
    </xf>
    <xf numFmtId="0" fontId="4" fillId="8" borderId="30" xfId="0" applyFont="1" applyFill="1" applyBorder="1" applyAlignment="1">
      <alignment horizontal="left" vertical="top" wrapText="1"/>
    </xf>
    <xf numFmtId="0" fontId="0" fillId="8" borderId="20" xfId="0" applyFill="1" applyBorder="1" applyAlignment="1">
      <alignment horizontal="left" vertical="top" wrapText="1"/>
    </xf>
    <xf numFmtId="0" fontId="0" fillId="0" borderId="20" xfId="0" applyBorder="1" applyAlignment="1">
      <alignment horizontal="left" vertical="top" wrapText="1"/>
    </xf>
    <xf numFmtId="0" fontId="3" fillId="0" borderId="63" xfId="0" applyFont="1" applyBorder="1" applyAlignment="1"/>
    <xf numFmtId="0" fontId="0" fillId="0" borderId="56" xfId="0" applyBorder="1" applyAlignment="1">
      <alignment vertical="top" wrapText="1"/>
    </xf>
    <xf numFmtId="0" fontId="0" fillId="0" borderId="62" xfId="0" applyBorder="1" applyAlignment="1">
      <alignment vertical="top" wrapText="1"/>
    </xf>
    <xf numFmtId="0" fontId="3" fillId="0" borderId="53" xfId="0" applyFont="1" applyFill="1" applyBorder="1" applyAlignment="1">
      <alignment vertical="top" wrapText="1"/>
    </xf>
    <xf numFmtId="0" fontId="0" fillId="0" borderId="60" xfId="0" applyFill="1" applyBorder="1" applyAlignment="1">
      <alignment vertical="top" wrapText="1"/>
    </xf>
    <xf numFmtId="0" fontId="4" fillId="0" borderId="55" xfId="0" applyFont="1" applyFill="1" applyBorder="1" applyAlignment="1">
      <alignment vertical="top" wrapText="1"/>
    </xf>
    <xf numFmtId="0" fontId="13" fillId="0" borderId="56" xfId="0" applyFont="1" applyBorder="1" applyAlignment="1">
      <alignment vertical="top" wrapText="1"/>
    </xf>
    <xf numFmtId="2" fontId="0" fillId="0" borderId="20" xfId="0" applyNumberFormat="1" applyBorder="1" applyAlignment="1">
      <alignment wrapText="1"/>
    </xf>
    <xf numFmtId="2" fontId="0" fillId="0" borderId="38" xfId="0" applyNumberFormat="1" applyBorder="1" applyAlignment="1">
      <alignment vertical="top" wrapText="1"/>
    </xf>
    <xf numFmtId="0" fontId="4" fillId="0" borderId="30" xfId="0" applyFont="1" applyFill="1" applyBorder="1" applyAlignment="1">
      <alignment horizontal="left" vertical="top" wrapText="1"/>
    </xf>
    <xf numFmtId="0" fontId="4" fillId="0" borderId="20" xfId="0" applyFont="1" applyFill="1" applyBorder="1" applyAlignment="1">
      <alignment horizontal="left" vertical="top" wrapText="1"/>
    </xf>
    <xf numFmtId="2" fontId="13" fillId="0" borderId="53" xfId="0" applyNumberFormat="1" applyFont="1" applyBorder="1" applyAlignment="1">
      <alignment vertical="top" wrapText="1"/>
    </xf>
    <xf numFmtId="0" fontId="4" fillId="8" borderId="36" xfId="0" applyFont="1" applyFill="1" applyBorder="1" applyAlignment="1">
      <alignment vertical="top" wrapText="1"/>
    </xf>
    <xf numFmtId="0" fontId="4" fillId="8" borderId="38" xfId="0" applyFont="1" applyFill="1" applyBorder="1" applyAlignment="1">
      <alignment vertical="top" wrapText="1"/>
    </xf>
    <xf numFmtId="0" fontId="13" fillId="0" borderId="20" xfId="0" applyFont="1" applyBorder="1" applyAlignment="1">
      <alignment horizontal="left" vertical="top" wrapText="1"/>
    </xf>
    <xf numFmtId="2" fontId="3" fillId="0" borderId="31" xfId="0" applyNumberFormat="1" applyFont="1" applyBorder="1" applyAlignment="1">
      <alignment wrapText="1"/>
    </xf>
    <xf numFmtId="2" fontId="12" fillId="0" borderId="53" xfId="0" applyNumberFormat="1" applyFont="1" applyBorder="1" applyAlignment="1">
      <alignment wrapText="1"/>
    </xf>
    <xf numFmtId="0" fontId="0" fillId="0" borderId="61" xfId="0" applyBorder="1" applyAlignment="1">
      <alignment vertical="top" wrapText="1"/>
    </xf>
    <xf numFmtId="0" fontId="0" fillId="0" borderId="53" xfId="0" applyBorder="1" applyAlignment="1">
      <alignment horizontal="left" vertical="top" wrapText="1"/>
    </xf>
    <xf numFmtId="0" fontId="12" fillId="0" borderId="59" xfId="0" applyFont="1" applyFill="1" applyBorder="1" applyAlignment="1">
      <alignment wrapText="1"/>
    </xf>
    <xf numFmtId="0" fontId="12" fillId="0" borderId="18" xfId="0" applyFont="1" applyBorder="1" applyAlignment="1">
      <alignment wrapText="1"/>
    </xf>
    <xf numFmtId="0" fontId="0" fillId="0" borderId="38" xfId="0" applyBorder="1" applyAlignment="1">
      <alignment wrapText="1"/>
    </xf>
    <xf numFmtId="2" fontId="0" fillId="0" borderId="18" xfId="0" applyNumberFormat="1" applyBorder="1" applyAlignment="1">
      <alignment vertical="top" wrapText="1"/>
    </xf>
    <xf numFmtId="49" fontId="12" fillId="0" borderId="38" xfId="0" applyNumberFormat="1" applyFont="1" applyBorder="1" applyAlignment="1">
      <alignment vertical="top" wrapText="1"/>
    </xf>
    <xf numFmtId="0" fontId="0" fillId="0" borderId="39" xfId="0" applyBorder="1" applyAlignment="1">
      <alignment wrapText="1"/>
    </xf>
    <xf numFmtId="0" fontId="4" fillId="0" borderId="38" xfId="0" applyFont="1" applyBorder="1" applyAlignment="1">
      <alignment wrapText="1"/>
    </xf>
    <xf numFmtId="0" fontId="0" fillId="0" borderId="58" xfId="0" applyBorder="1" applyAlignment="1">
      <alignment wrapText="1"/>
    </xf>
    <xf numFmtId="0" fontId="0" fillId="0" borderId="58" xfId="0" applyBorder="1" applyAlignment="1">
      <alignment vertical="top" wrapText="1"/>
    </xf>
    <xf numFmtId="0" fontId="0" fillId="0" borderId="54" xfId="0" applyBorder="1" applyAlignment="1">
      <alignment vertical="top" wrapText="1"/>
    </xf>
    <xf numFmtId="0" fontId="0" fillId="0" borderId="56" xfId="0" applyBorder="1" applyAlignment="1">
      <alignment wrapText="1"/>
    </xf>
    <xf numFmtId="0" fontId="0" fillId="0" borderId="2" xfId="0" applyBorder="1" applyAlignment="1">
      <alignment vertical="top" wrapText="1"/>
    </xf>
    <xf numFmtId="0" fontId="4" fillId="0" borderId="40" xfId="0" applyFont="1" applyFill="1" applyBorder="1" applyAlignment="1">
      <alignment vertical="top" wrapText="1"/>
    </xf>
    <xf numFmtId="0" fontId="13" fillId="0" borderId="2" xfId="0" applyFont="1" applyBorder="1" applyAlignment="1">
      <alignment vertical="top" wrapText="1"/>
    </xf>
    <xf numFmtId="0" fontId="0" fillId="0" borderId="52" xfId="0" applyBorder="1" applyAlignment="1">
      <alignment vertical="top" wrapText="1"/>
    </xf>
    <xf numFmtId="0" fontId="4" fillId="0" borderId="18" xfId="0" applyFont="1" applyBorder="1" applyAlignment="1">
      <alignment vertical="top" wrapText="1"/>
    </xf>
    <xf numFmtId="0" fontId="4" fillId="0" borderId="51" xfId="0" applyFont="1" applyFill="1" applyBorder="1" applyAlignment="1">
      <alignment vertical="top" wrapText="1"/>
    </xf>
    <xf numFmtId="0" fontId="13" fillId="0" borderId="35" xfId="0" applyFont="1" applyBorder="1" applyAlignment="1">
      <alignment vertical="top" wrapText="1"/>
    </xf>
    <xf numFmtId="0" fontId="4" fillId="0" borderId="18" xfId="0" applyFont="1" applyFill="1" applyBorder="1" applyAlignment="1">
      <alignment horizontal="center" vertical="top" wrapText="1"/>
    </xf>
    <xf numFmtId="0" fontId="0" fillId="0" borderId="20" xfId="0" applyFill="1" applyBorder="1" applyAlignment="1">
      <alignment wrapText="1"/>
    </xf>
    <xf numFmtId="0" fontId="12" fillId="0" borderId="39" xfId="0" applyFont="1" applyBorder="1" applyAlignment="1">
      <alignment vertical="top" wrapText="1"/>
    </xf>
    <xf numFmtId="0" fontId="12" fillId="0" borderId="38" xfId="0" applyFont="1" applyBorder="1" applyAlignment="1">
      <alignment vertical="center" wrapText="1"/>
    </xf>
    <xf numFmtId="0" fontId="12" fillId="0" borderId="20" xfId="0" applyFont="1" applyBorder="1" applyAlignment="1">
      <alignment wrapText="1"/>
    </xf>
    <xf numFmtId="0" fontId="4" fillId="0" borderId="8" xfId="0" applyFont="1" applyBorder="1" applyAlignment="1">
      <alignment horizontal="left" vertical="top"/>
    </xf>
    <xf numFmtId="0" fontId="12" fillId="0" borderId="54" xfId="0" applyFont="1" applyBorder="1" applyAlignment="1">
      <alignment wrapText="1"/>
    </xf>
    <xf numFmtId="0" fontId="0" fillId="0" borderId="47" xfId="0" applyBorder="1" applyAlignment="1">
      <alignment vertical="top" wrapText="1"/>
    </xf>
    <xf numFmtId="0" fontId="0" fillId="0" borderId="56" xfId="0" applyBorder="1" applyAlignment="1">
      <alignment horizontal="left" vertical="top" wrapText="1"/>
    </xf>
    <xf numFmtId="0" fontId="12" fillId="0" borderId="53" xfId="0" applyFont="1" applyBorder="1" applyAlignment="1">
      <alignment wrapText="1"/>
    </xf>
    <xf numFmtId="0" fontId="4" fillId="3" borderId="8" xfId="0" applyFont="1" applyFill="1" applyBorder="1" applyAlignment="1">
      <alignment vertical="top" wrapText="1"/>
    </xf>
    <xf numFmtId="0" fontId="4" fillId="0" borderId="8" xfId="0" applyFont="1" applyBorder="1" applyAlignment="1">
      <alignment horizontal="left" vertical="top" wrapText="1"/>
    </xf>
    <xf numFmtId="0" fontId="4" fillId="0" borderId="7" xfId="0" applyFont="1" applyBorder="1" applyAlignment="1">
      <alignment vertical="top" wrapText="1"/>
    </xf>
    <xf numFmtId="0" fontId="12" fillId="0" borderId="62" xfId="0" applyFont="1" applyBorder="1" applyAlignment="1">
      <alignment vertical="center" wrapText="1"/>
    </xf>
    <xf numFmtId="0" fontId="4" fillId="0" borderId="36" xfId="0" applyFont="1" applyFill="1" applyBorder="1" applyAlignment="1">
      <alignment horizontal="left" vertical="top" wrapText="1"/>
    </xf>
    <xf numFmtId="0" fontId="4" fillId="0" borderId="47" xfId="0" applyFont="1" applyFill="1" applyBorder="1" applyAlignment="1">
      <alignment horizontal="left" vertical="top" wrapText="1"/>
    </xf>
    <xf numFmtId="0" fontId="4" fillId="0" borderId="38" xfId="0" applyFont="1" applyFill="1" applyBorder="1" applyAlignment="1">
      <alignment horizontal="left" vertical="top" wrapText="1"/>
    </xf>
  </cellXfs>
  <cellStyles count="3">
    <cellStyle name="Обычный" xfId="0" builtinId="0"/>
    <cellStyle name="Обычный_Программы1" xfId="1"/>
    <cellStyle name="Финансовый" xfId="2" builtinId="3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104775</xdr:colOff>
      <xdr:row>1</xdr:row>
      <xdr:rowOff>0</xdr:rowOff>
    </xdr:from>
    <xdr:to>
      <xdr:col>19</xdr:col>
      <xdr:colOff>361950</xdr:colOff>
      <xdr:row>6</xdr:row>
      <xdr:rowOff>304800</xdr:rowOff>
    </xdr:to>
    <xdr:sp macro="" textlink="" fLocksText="0">
      <xdr:nvSpPr>
        <xdr:cNvPr id="2" name="Text Box 2"/>
        <xdr:cNvSpPr txBox="1">
          <a:spLocks noChangeArrowheads="1"/>
        </xdr:cNvSpPr>
      </xdr:nvSpPr>
      <xdr:spPr bwMode="auto">
        <a:xfrm>
          <a:off x="3971925" y="0"/>
          <a:ext cx="4248150" cy="1295400"/>
        </a:xfrm>
        <a:prstGeom prst="rect">
          <a:avLst/>
        </a:prstGeom>
        <a:noFill/>
        <a:ln>
          <a:noFill/>
        </a:ln>
        <a:effectLst/>
        <a:extLst/>
      </xdr:spPr>
      <xdr:txBody>
        <a:bodyPr vertOverflow="clip" wrap="square" lIns="20160" tIns="20160" rIns="20160" bIns="20160" anchor="t" upright="1"/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Приложение </a:t>
          </a:r>
          <a:r>
            <a:rPr lang="en-US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 </a:t>
          </a: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№ 7</a:t>
          </a:r>
        </a:p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к решению Думы Дальнереченского городского округа</a:t>
          </a:r>
        </a:p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от « </a:t>
          </a:r>
          <a:r>
            <a:rPr lang="en-US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     </a:t>
          </a: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» </a:t>
          </a:r>
          <a:r>
            <a:rPr lang="en-US" sz="1200" b="0" i="0" strike="noStrike" baseline="0">
              <a:solidFill>
                <a:srgbClr val="000000"/>
              </a:solidFill>
              <a:latin typeface="Times New Roman"/>
              <a:cs typeface="Times New Roman"/>
            </a:rPr>
            <a:t>                 </a:t>
          </a: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 20</a:t>
          </a:r>
          <a:r>
            <a:rPr lang="en-US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20</a:t>
          </a: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  г. № </a:t>
          </a:r>
        </a:p>
        <a:p>
          <a:pPr algn="l" rtl="1">
            <a:defRPr sz="1000"/>
          </a:pPr>
          <a:endParaRPr lang="ru-RU" sz="12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l" rtl="1">
            <a:defRPr sz="1000"/>
          </a:pPr>
          <a:endParaRPr lang="ru-RU" sz="1200" b="0" i="0" strike="noStrike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15</xdr:col>
      <xdr:colOff>104775</xdr:colOff>
      <xdr:row>5</xdr:row>
      <xdr:rowOff>47625</xdr:rowOff>
    </xdr:from>
    <xdr:to>
      <xdr:col>19</xdr:col>
      <xdr:colOff>0</xdr:colOff>
      <xdr:row>5</xdr:row>
      <xdr:rowOff>228601</xdr:rowOff>
    </xdr:to>
    <xdr:sp macro="" textlink="" fLocksText="0">
      <xdr:nvSpPr>
        <xdr:cNvPr id="3" name="Text Box 2"/>
        <xdr:cNvSpPr txBox="1">
          <a:spLocks noChangeArrowheads="1"/>
        </xdr:cNvSpPr>
      </xdr:nvSpPr>
      <xdr:spPr bwMode="auto">
        <a:xfrm>
          <a:off x="3971925" y="847725"/>
          <a:ext cx="3886200" cy="142876"/>
        </a:xfrm>
        <a:prstGeom prst="rect">
          <a:avLst/>
        </a:prstGeom>
        <a:noFill/>
        <a:ln>
          <a:noFill/>
        </a:ln>
        <a:effectLst/>
        <a:extLst/>
      </xdr:spPr>
      <xdr:txBody>
        <a:bodyPr vertOverflow="clip" wrap="square" lIns="20160" tIns="20160" rIns="20160" bIns="20160" anchor="t" upright="1"/>
        <a:lstStyle/>
        <a:p>
          <a:pPr algn="l" rtl="1">
            <a:defRPr sz="1000"/>
          </a:pPr>
          <a:endParaRPr lang="ru-RU" sz="12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l" rtl="1">
            <a:defRPr sz="1000"/>
          </a:pPr>
          <a:endParaRPr lang="ru-RU" sz="1200" b="0" i="0" strike="noStrike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25400</xdr:colOff>
      <xdr:row>0</xdr:row>
      <xdr:rowOff>47625</xdr:rowOff>
    </xdr:from>
    <xdr:to>
      <xdr:col>6</xdr:col>
      <xdr:colOff>139700</xdr:colOff>
      <xdr:row>4</xdr:row>
      <xdr:rowOff>180975</xdr:rowOff>
    </xdr:to>
    <xdr:sp macro="" textlink="" fLocksText="0">
      <xdr:nvSpPr>
        <xdr:cNvPr id="10426" name="Text Box 1"/>
        <xdr:cNvSpPr txBox="1">
          <a:spLocks noChangeArrowheads="1"/>
        </xdr:cNvSpPr>
      </xdr:nvSpPr>
      <xdr:spPr bwMode="auto">
        <a:xfrm>
          <a:off x="4203700" y="47625"/>
          <a:ext cx="4241800" cy="1174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0160" tIns="20160" rIns="20160" bIns="20160" anchor="t" upright="1"/>
        <a:lstStyle/>
        <a:p>
          <a:pPr algn="l" rtl="1">
            <a:defRPr sz="1000"/>
          </a:pPr>
          <a:r>
            <a:rPr lang="ru-RU" sz="1300" b="0" i="0" strike="noStrike">
              <a:solidFill>
                <a:srgbClr val="000000"/>
              </a:solidFill>
              <a:latin typeface="Times New Roman"/>
              <a:cs typeface="Times New Roman"/>
            </a:rPr>
            <a:t> Приложение № 6</a:t>
          </a:r>
        </a:p>
        <a:p>
          <a:pPr algn="l" rtl="1">
            <a:defRPr sz="1000"/>
          </a:pPr>
          <a:r>
            <a:rPr lang="ru-RU" sz="1300" b="0" i="0" strike="noStrike">
              <a:solidFill>
                <a:srgbClr val="000000"/>
              </a:solidFill>
              <a:latin typeface="Times New Roman"/>
              <a:cs typeface="Times New Roman"/>
            </a:rPr>
            <a:t>решению</a:t>
          </a:r>
          <a:r>
            <a:rPr lang="ru-RU" sz="1300" b="0" i="0" strike="noStrike" baseline="0">
              <a:solidFill>
                <a:srgbClr val="000000"/>
              </a:solidFill>
              <a:latin typeface="Times New Roman"/>
              <a:cs typeface="Times New Roman"/>
            </a:rPr>
            <a:t> Думы </a:t>
          </a:r>
          <a:r>
            <a:rPr lang="ru-RU" sz="1300" b="0" i="0" strike="noStrike">
              <a:solidFill>
                <a:srgbClr val="000000"/>
              </a:solidFill>
              <a:latin typeface="Times New Roman"/>
              <a:cs typeface="Times New Roman"/>
            </a:rPr>
            <a:t>Дальнереченского </a:t>
          </a:r>
        </a:p>
        <a:p>
          <a:pPr algn="l" rtl="1">
            <a:defRPr sz="1000"/>
          </a:pPr>
          <a:r>
            <a:rPr lang="ru-RU" sz="1300" b="0" i="0" strike="noStrike">
              <a:solidFill>
                <a:srgbClr val="000000"/>
              </a:solidFill>
              <a:latin typeface="Times New Roman"/>
              <a:cs typeface="Times New Roman"/>
            </a:rPr>
            <a:t>городского округа от «  </a:t>
          </a:r>
          <a:r>
            <a:rPr lang="ru-RU" sz="1300" b="0" i="0" strike="noStrike" baseline="0">
              <a:solidFill>
                <a:srgbClr val="000000"/>
              </a:solidFill>
              <a:latin typeface="Times New Roman"/>
              <a:cs typeface="Times New Roman"/>
            </a:rPr>
            <a:t> </a:t>
          </a:r>
          <a:r>
            <a:rPr lang="ru-RU" sz="1300" b="0" i="0" strike="noStrike">
              <a:solidFill>
                <a:srgbClr val="000000"/>
              </a:solidFill>
              <a:latin typeface="Times New Roman"/>
              <a:cs typeface="Times New Roman"/>
            </a:rPr>
            <a:t>» </a:t>
          </a:r>
          <a:r>
            <a:rPr lang="en-US" sz="1300" b="0" i="0" strike="noStrike" baseline="0">
              <a:solidFill>
                <a:srgbClr val="000000"/>
              </a:solidFill>
              <a:latin typeface="Times New Roman"/>
              <a:cs typeface="Times New Roman"/>
            </a:rPr>
            <a:t> </a:t>
          </a:r>
          <a:r>
            <a:rPr lang="ru-RU" sz="1300" b="0" i="0" strike="noStrike" baseline="0">
              <a:solidFill>
                <a:srgbClr val="000000"/>
              </a:solidFill>
              <a:latin typeface="Times New Roman"/>
              <a:cs typeface="Times New Roman"/>
            </a:rPr>
            <a:t>                 </a:t>
          </a:r>
          <a:r>
            <a:rPr lang="ru-RU" sz="1300" b="0" i="0" strike="noStrike">
              <a:solidFill>
                <a:srgbClr val="000000"/>
              </a:solidFill>
              <a:latin typeface="Times New Roman"/>
              <a:cs typeface="Times New Roman"/>
            </a:rPr>
            <a:t>2020  г</a:t>
          </a:r>
          <a:r>
            <a:rPr lang="ru-RU" sz="1300" b="0" i="0" strike="noStrike" baseline="0">
              <a:solidFill>
                <a:srgbClr val="000000"/>
              </a:solidFill>
              <a:latin typeface="Times New Roman"/>
              <a:cs typeface="Times New Roman"/>
            </a:rPr>
            <a:t> </a:t>
          </a:r>
          <a:r>
            <a:rPr lang="ru-RU" sz="1300" b="0" i="0" strike="noStrike">
              <a:solidFill>
                <a:srgbClr val="000000"/>
              </a:solidFill>
              <a:latin typeface="Times New Roman"/>
              <a:cs typeface="Times New Roman"/>
            </a:rPr>
            <a:t>№</a:t>
          </a:r>
          <a:r>
            <a:rPr lang="en-US" sz="1300" b="0" i="0" strike="noStrike">
              <a:solidFill>
                <a:srgbClr val="000000"/>
              </a:solidFill>
              <a:latin typeface="Times New Roman"/>
              <a:cs typeface="Times New Roman"/>
            </a:rPr>
            <a:t> </a:t>
          </a:r>
          <a:endParaRPr lang="ru-RU" sz="1300" b="0" i="0" strike="noStrike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0</xdr:col>
      <xdr:colOff>3530601</xdr:colOff>
      <xdr:row>0</xdr:row>
      <xdr:rowOff>47625</xdr:rowOff>
    </xdr:from>
    <xdr:to>
      <xdr:col>5</xdr:col>
      <xdr:colOff>1</xdr:colOff>
      <xdr:row>4</xdr:row>
      <xdr:rowOff>180975</xdr:rowOff>
    </xdr:to>
    <xdr:sp macro="" textlink="" fLocksText="0">
      <xdr:nvSpPr>
        <xdr:cNvPr id="3" name="Text Box 1"/>
        <xdr:cNvSpPr txBox="1">
          <a:spLocks noChangeArrowheads="1"/>
        </xdr:cNvSpPr>
      </xdr:nvSpPr>
      <xdr:spPr bwMode="auto">
        <a:xfrm>
          <a:off x="3530601" y="47625"/>
          <a:ext cx="3698875" cy="207645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0160" tIns="20160" rIns="20160" bIns="20160" anchor="t" upright="1"/>
        <a:lstStyle/>
        <a:p>
          <a:pPr algn="l" rtl="1">
            <a:defRPr sz="1000"/>
          </a:pPr>
          <a:r>
            <a:rPr lang="ru-RU" sz="1300" b="0" i="0" strike="noStrike">
              <a:solidFill>
                <a:srgbClr val="000000"/>
              </a:solidFill>
              <a:latin typeface="Times New Roman"/>
              <a:cs typeface="Times New Roman"/>
            </a:rPr>
            <a:t> </a:t>
          </a:r>
          <a:endParaRPr lang="ru-RU" sz="1200" b="0" i="0" strike="noStrike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771525</xdr:colOff>
      <xdr:row>0</xdr:row>
      <xdr:rowOff>0</xdr:rowOff>
    </xdr:from>
    <xdr:to>
      <xdr:col>19</xdr:col>
      <xdr:colOff>695325</xdr:colOff>
      <xdr:row>4</xdr:row>
      <xdr:rowOff>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200525" y="0"/>
          <a:ext cx="3676650" cy="857250"/>
        </a:xfrm>
        <a:prstGeom prst="rect">
          <a:avLst/>
        </a:prstGeom>
        <a:noFill/>
        <a:ln>
          <a:noFill/>
        </a:ln>
        <a:effectLst/>
        <a:extLst/>
      </xdr:spPr>
      <xdr:txBody>
        <a:bodyPr vertOverflow="clip" wrap="square" lIns="20160" tIns="20160" rIns="20160" bIns="20160" anchor="t" upright="1"/>
        <a:lstStyle/>
        <a:p>
          <a:pPr algn="l" rtl="1">
            <a:lnSpc>
              <a:spcPts val="1200"/>
            </a:lnSpc>
          </a:pPr>
          <a:r>
            <a:rPr lang="ru-RU" sz="1200" b="0" i="0">
              <a:latin typeface="Times New Roman" pitchFamily="18" charset="0"/>
              <a:ea typeface="+mn-ea"/>
              <a:cs typeface="Times New Roman" pitchFamily="18" charset="0"/>
            </a:rPr>
            <a:t>Приложение № 5 </a:t>
          </a:r>
          <a:endParaRPr lang="ru-RU" sz="1200">
            <a:latin typeface="Times New Roman" pitchFamily="18" charset="0"/>
            <a:cs typeface="Times New Roman" pitchFamily="18" charset="0"/>
          </a:endParaRPr>
        </a:p>
        <a:p>
          <a:pPr algn="l" rtl="1">
            <a:lnSpc>
              <a:spcPts val="1200"/>
            </a:lnSpc>
          </a:pPr>
          <a:r>
            <a:rPr lang="ru-RU" sz="1200" b="0" i="0">
              <a:latin typeface="Times New Roman" pitchFamily="18" charset="0"/>
              <a:ea typeface="+mn-ea"/>
              <a:cs typeface="Times New Roman" pitchFamily="18" charset="0"/>
            </a:rPr>
            <a:t>к  решению Думы Дальнереченского городского округа от</a:t>
          </a:r>
          <a:r>
            <a:rPr lang="ru-RU" sz="1200" b="0" i="0" baseline="0">
              <a:latin typeface="Times New Roman" pitchFamily="18" charset="0"/>
              <a:ea typeface="+mn-ea"/>
              <a:cs typeface="Times New Roman" pitchFamily="18" charset="0"/>
            </a:rPr>
            <a:t> </a:t>
          </a:r>
          <a:r>
            <a:rPr lang="ru-RU" sz="1200" b="0" i="0">
              <a:latin typeface="Times New Roman" pitchFamily="18" charset="0"/>
              <a:ea typeface="+mn-ea"/>
              <a:cs typeface="Times New Roman" pitchFamily="18" charset="0"/>
            </a:rPr>
            <a:t>«</a:t>
          </a:r>
          <a:r>
            <a:rPr lang="ru-RU" sz="1200" b="0" i="0" baseline="0">
              <a:latin typeface="Times New Roman" pitchFamily="18" charset="0"/>
              <a:ea typeface="+mn-ea"/>
              <a:cs typeface="Times New Roman" pitchFamily="18" charset="0"/>
            </a:rPr>
            <a:t>  </a:t>
          </a:r>
          <a:r>
            <a:rPr lang="ru-RU" sz="1200" b="0" i="0">
              <a:latin typeface="Times New Roman" pitchFamily="18" charset="0"/>
              <a:ea typeface="+mn-ea"/>
              <a:cs typeface="Times New Roman" pitchFamily="18" charset="0"/>
            </a:rPr>
            <a:t>» </a:t>
          </a:r>
          <a:r>
            <a:rPr lang="ru-RU" sz="1200" b="0" i="0" baseline="0">
              <a:latin typeface="Times New Roman" pitchFamily="18" charset="0"/>
              <a:ea typeface="+mn-ea"/>
              <a:cs typeface="Times New Roman" pitchFamily="18" charset="0"/>
            </a:rPr>
            <a:t>            </a:t>
          </a:r>
          <a:r>
            <a:rPr lang="ru-RU" sz="1200" b="0" i="0">
              <a:latin typeface="Times New Roman" pitchFamily="18" charset="0"/>
              <a:ea typeface="+mn-ea"/>
              <a:cs typeface="Times New Roman" pitchFamily="18" charset="0"/>
            </a:rPr>
            <a:t> 2020  г. №  </a:t>
          </a:r>
          <a:endParaRPr lang="ru-RU" sz="1200">
            <a:latin typeface="Times New Roman" pitchFamily="18" charset="0"/>
            <a:ea typeface="+mn-ea"/>
            <a:cs typeface="Times New Roman" pitchFamily="18" charset="0"/>
          </a:endParaRPr>
        </a:p>
        <a:p>
          <a:pPr algn="l" rtl="1">
            <a:lnSpc>
              <a:spcPts val="1200"/>
            </a:lnSpc>
          </a:pPr>
          <a:endParaRPr lang="ru-RU" sz="1200" b="0" i="0">
            <a:latin typeface="Times New Roman" pitchFamily="18" charset="0"/>
            <a:ea typeface="+mn-ea"/>
            <a:cs typeface="Times New Roman" pitchFamily="18" charset="0"/>
          </a:endParaRPr>
        </a:p>
        <a:p>
          <a:pPr algn="l" rtl="1">
            <a:lnSpc>
              <a:spcPts val="1100"/>
            </a:lnSpc>
          </a:pPr>
          <a:endParaRPr lang="ru-RU" sz="1200" b="0" i="0" strike="noStrike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104775</xdr:colOff>
      <xdr:row>1</xdr:row>
      <xdr:rowOff>0</xdr:rowOff>
    </xdr:from>
    <xdr:to>
      <xdr:col>19</xdr:col>
      <xdr:colOff>361950</xdr:colOff>
      <xdr:row>6</xdr:row>
      <xdr:rowOff>304800</xdr:rowOff>
    </xdr:to>
    <xdr:sp macro="" textlink="" fLocksText="0">
      <xdr:nvSpPr>
        <xdr:cNvPr id="11491" name="Text Box 2"/>
        <xdr:cNvSpPr txBox="1">
          <a:spLocks noChangeArrowheads="1"/>
        </xdr:cNvSpPr>
      </xdr:nvSpPr>
      <xdr:spPr bwMode="auto">
        <a:xfrm>
          <a:off x="3971925" y="0"/>
          <a:ext cx="4248150" cy="1295400"/>
        </a:xfrm>
        <a:prstGeom prst="rect">
          <a:avLst/>
        </a:prstGeom>
        <a:noFill/>
        <a:ln>
          <a:noFill/>
        </a:ln>
        <a:effectLst/>
        <a:extLst/>
      </xdr:spPr>
      <xdr:txBody>
        <a:bodyPr vertOverflow="clip" wrap="square" lIns="20160" tIns="20160" rIns="20160" bIns="20160" anchor="t" upright="1"/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Приложение </a:t>
          </a:r>
          <a:r>
            <a:rPr lang="en-US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 </a:t>
          </a: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№ 4</a:t>
          </a:r>
        </a:p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к решению Думы Дальнереченского городского округа</a:t>
          </a:r>
        </a:p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от « </a:t>
          </a:r>
          <a:r>
            <a:rPr lang="en-US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     </a:t>
          </a: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» </a:t>
          </a:r>
          <a:r>
            <a:rPr lang="en-US" sz="1200" b="0" i="0" strike="noStrike" baseline="0">
              <a:solidFill>
                <a:srgbClr val="000000"/>
              </a:solidFill>
              <a:latin typeface="Times New Roman"/>
              <a:cs typeface="Times New Roman"/>
            </a:rPr>
            <a:t>                 </a:t>
          </a: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 20</a:t>
          </a:r>
          <a:r>
            <a:rPr lang="en-US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20</a:t>
          </a: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  г. № </a:t>
          </a:r>
        </a:p>
        <a:p>
          <a:pPr algn="l" rtl="1">
            <a:defRPr sz="1000"/>
          </a:pPr>
          <a:endParaRPr lang="ru-RU" sz="12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l" rtl="1">
            <a:defRPr sz="1000"/>
          </a:pPr>
          <a:endParaRPr lang="ru-RU" sz="1200" b="0" i="0" strike="noStrike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15</xdr:col>
      <xdr:colOff>104775</xdr:colOff>
      <xdr:row>5</xdr:row>
      <xdr:rowOff>47625</xdr:rowOff>
    </xdr:from>
    <xdr:to>
      <xdr:col>19</xdr:col>
      <xdr:colOff>0</xdr:colOff>
      <xdr:row>5</xdr:row>
      <xdr:rowOff>228601</xdr:rowOff>
    </xdr:to>
    <xdr:sp macro="" textlink="" fLocksText="0">
      <xdr:nvSpPr>
        <xdr:cNvPr id="3" name="Text Box 2"/>
        <xdr:cNvSpPr txBox="1">
          <a:spLocks noChangeArrowheads="1"/>
        </xdr:cNvSpPr>
      </xdr:nvSpPr>
      <xdr:spPr bwMode="auto">
        <a:xfrm>
          <a:off x="3971925" y="847725"/>
          <a:ext cx="3886200" cy="180976"/>
        </a:xfrm>
        <a:prstGeom prst="rect">
          <a:avLst/>
        </a:prstGeom>
        <a:noFill/>
        <a:ln>
          <a:noFill/>
        </a:ln>
        <a:effectLst/>
        <a:extLst/>
      </xdr:spPr>
      <xdr:txBody>
        <a:bodyPr vertOverflow="clip" wrap="square" lIns="20160" tIns="20160" rIns="20160" bIns="20160" anchor="t" upright="1"/>
        <a:lstStyle/>
        <a:p>
          <a:pPr algn="l" rtl="1">
            <a:defRPr sz="1000"/>
          </a:pPr>
          <a:endParaRPr lang="ru-RU" sz="12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l" rtl="1">
            <a:defRPr sz="1000"/>
          </a:pPr>
          <a:endParaRPr lang="ru-RU" sz="1200" b="0" i="0" strike="noStrike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 xmlns="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 xmlns="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B740"/>
  <sheetViews>
    <sheetView tabSelected="1" view="pageBreakPreview" topLeftCell="E306" zoomScale="60" workbookViewId="0">
      <selection activeCell="V586" sqref="V586"/>
    </sheetView>
  </sheetViews>
  <sheetFormatPr defaultRowHeight="15.75"/>
  <cols>
    <col min="1" max="1" width="0" style="1" hidden="1" customWidth="1"/>
    <col min="2" max="2" width="0" style="2" hidden="1" customWidth="1"/>
    <col min="3" max="3" width="0" style="3" hidden="1" customWidth="1"/>
    <col min="4" max="4" width="0" style="1" hidden="1" customWidth="1"/>
    <col min="5" max="5" width="3.28515625" style="1" customWidth="1"/>
    <col min="6" max="6" width="10.42578125" style="4" customWidth="1"/>
    <col min="7" max="7" width="31.42578125" style="4" customWidth="1"/>
    <col min="8" max="8" width="0" style="108" hidden="1" customWidth="1"/>
    <col min="9" max="14" width="0" style="2" hidden="1" customWidth="1"/>
    <col min="15" max="15" width="12.85546875" style="2" customWidth="1"/>
    <col min="16" max="16" width="15.28515625" style="2" customWidth="1"/>
    <col min="17" max="17" width="12.140625" style="2" customWidth="1"/>
    <col min="18" max="18" width="16.85546875" style="2" customWidth="1"/>
    <col min="19" max="19" width="17.28515625" style="2" customWidth="1"/>
    <col min="20" max="20" width="10" style="2" customWidth="1"/>
    <col min="21" max="16384" width="9.140625" style="2"/>
  </cols>
  <sheetData>
    <row r="1" spans="1:80" hidden="1">
      <c r="G1" s="600"/>
      <c r="H1" s="600"/>
    </row>
    <row r="2" spans="1:80">
      <c r="G2" s="449"/>
      <c r="H2" s="449"/>
    </row>
    <row r="3" spans="1:80">
      <c r="G3" s="601"/>
      <c r="H3" s="601"/>
      <c r="I3" s="601"/>
      <c r="J3" s="601"/>
      <c r="K3" s="601"/>
      <c r="L3" s="601"/>
      <c r="M3" s="601"/>
      <c r="N3" s="601"/>
      <c r="O3" s="601"/>
      <c r="P3" s="601"/>
      <c r="Q3" s="601"/>
      <c r="R3" s="601"/>
    </row>
    <row r="4" spans="1:80">
      <c r="G4" s="6"/>
      <c r="H4" s="6"/>
    </row>
    <row r="5" spans="1:80">
      <c r="G5" s="6"/>
      <c r="H5" s="6"/>
    </row>
    <row r="6" spans="1:80" ht="15" customHeight="1">
      <c r="G6" s="6"/>
      <c r="H6" s="6"/>
    </row>
    <row r="7" spans="1:80" ht="52.5" customHeight="1">
      <c r="B7" s="7"/>
      <c r="C7" s="8"/>
      <c r="D7" s="8"/>
      <c r="E7" s="8"/>
      <c r="F7" s="2"/>
      <c r="G7" s="602" t="s">
        <v>554</v>
      </c>
      <c r="H7" s="602"/>
      <c r="I7" s="602"/>
      <c r="J7" s="602"/>
      <c r="K7" s="602"/>
      <c r="L7" s="602"/>
      <c r="M7" s="602"/>
      <c r="N7" s="602"/>
      <c r="O7" s="602"/>
      <c r="P7" s="602"/>
      <c r="Q7" s="602"/>
      <c r="R7" s="602"/>
    </row>
    <row r="8" spans="1:80" ht="16.5" customHeight="1">
      <c r="B8" s="7"/>
      <c r="C8" s="8"/>
      <c r="D8" s="8"/>
      <c r="E8" s="8"/>
      <c r="F8" s="603"/>
      <c r="G8" s="603"/>
      <c r="H8" s="603"/>
      <c r="I8" s="603"/>
      <c r="J8" s="603"/>
      <c r="K8" s="603"/>
      <c r="L8" s="603"/>
      <c r="M8" s="603"/>
      <c r="N8" s="603"/>
      <c r="O8" s="10"/>
      <c r="P8" s="10"/>
      <c r="Q8" s="10"/>
      <c r="S8" s="256" t="s">
        <v>54</v>
      </c>
      <c r="U8" s="603"/>
      <c r="V8" s="603"/>
      <c r="W8" s="603"/>
      <c r="X8" s="603"/>
      <c r="Y8" s="603"/>
      <c r="Z8" s="603"/>
      <c r="AA8" s="603"/>
      <c r="AB8" s="603"/>
      <c r="AC8" s="603"/>
      <c r="AD8" s="603"/>
      <c r="AE8" s="603"/>
      <c r="AF8" s="603"/>
      <c r="AG8" s="603"/>
      <c r="AH8" s="603"/>
      <c r="AI8" s="603"/>
      <c r="AJ8" s="603"/>
      <c r="AK8" s="603"/>
      <c r="AL8" s="603"/>
      <c r="AM8" s="603"/>
      <c r="AN8" s="603"/>
      <c r="AO8" s="603"/>
      <c r="AP8" s="603"/>
      <c r="AQ8" s="603"/>
      <c r="AR8" s="603"/>
      <c r="AS8" s="603"/>
      <c r="AT8" s="603"/>
      <c r="AU8" s="603"/>
      <c r="AV8" s="603"/>
      <c r="AW8" s="603"/>
      <c r="AX8" s="603"/>
      <c r="AY8" s="603"/>
      <c r="AZ8" s="603"/>
      <c r="BA8" s="603"/>
      <c r="BB8" s="603"/>
      <c r="BC8" s="603"/>
      <c r="BD8" s="603"/>
      <c r="BE8" s="603"/>
      <c r="BF8" s="603"/>
      <c r="BG8" s="603"/>
      <c r="BH8" s="603"/>
      <c r="BI8" s="603"/>
      <c r="BJ8" s="603"/>
      <c r="BK8" s="603"/>
      <c r="BL8" s="603"/>
      <c r="BM8" s="603"/>
      <c r="BN8" s="603"/>
      <c r="BO8" s="603"/>
      <c r="BP8" s="603"/>
      <c r="BQ8" s="603"/>
      <c r="BR8" s="603"/>
      <c r="BS8" s="603"/>
      <c r="BT8" s="603"/>
      <c r="BU8" s="603"/>
      <c r="BV8" s="603"/>
      <c r="BW8" s="603"/>
      <c r="BX8" s="603"/>
      <c r="BY8" s="603"/>
      <c r="BZ8" s="603"/>
      <c r="CA8" s="603"/>
      <c r="CB8" s="603"/>
    </row>
    <row r="9" spans="1:80" ht="65.25" customHeight="1">
      <c r="B9" s="7"/>
      <c r="C9" s="8"/>
      <c r="D9" s="8"/>
      <c r="E9" s="117"/>
      <c r="F9" s="597" t="s">
        <v>299</v>
      </c>
      <c r="G9" s="598"/>
      <c r="H9" s="11"/>
      <c r="I9" s="10"/>
      <c r="J9" s="10"/>
      <c r="K9" s="10"/>
      <c r="L9" s="10"/>
      <c r="M9" s="12" t="s">
        <v>289</v>
      </c>
      <c r="N9" s="10"/>
      <c r="O9" s="13" t="s">
        <v>290</v>
      </c>
      <c r="P9" s="13" t="s">
        <v>300</v>
      </c>
      <c r="Q9" s="350" t="s">
        <v>301</v>
      </c>
      <c r="R9" s="136" t="s">
        <v>542</v>
      </c>
      <c r="S9" s="454" t="s">
        <v>545</v>
      </c>
      <c r="T9" s="453" t="s">
        <v>543</v>
      </c>
    </row>
    <row r="10" spans="1:80" ht="15" customHeight="1">
      <c r="B10" s="7"/>
      <c r="C10" s="8"/>
      <c r="D10" s="8"/>
      <c r="E10" s="117"/>
      <c r="F10" s="597">
        <v>1</v>
      </c>
      <c r="G10" s="598"/>
      <c r="H10" s="11"/>
      <c r="I10" s="10"/>
      <c r="J10" s="10"/>
      <c r="K10" s="10"/>
      <c r="L10" s="10"/>
      <c r="M10" s="12"/>
      <c r="N10" s="10"/>
      <c r="O10" s="13">
        <v>2</v>
      </c>
      <c r="P10" s="13">
        <v>3</v>
      </c>
      <c r="Q10" s="350">
        <v>4</v>
      </c>
      <c r="R10" s="398" t="s">
        <v>291</v>
      </c>
      <c r="S10" s="399" t="s">
        <v>302</v>
      </c>
      <c r="T10" s="400">
        <v>7</v>
      </c>
    </row>
    <row r="11" spans="1:80" s="27" customFormat="1" ht="26.25" customHeight="1">
      <c r="A11" s="460" t="s">
        <v>303</v>
      </c>
      <c r="B11" s="599" t="s">
        <v>304</v>
      </c>
      <c r="C11" s="599"/>
      <c r="D11" s="461" t="s">
        <v>303</v>
      </c>
      <c r="E11" s="121"/>
      <c r="F11" s="486" t="s">
        <v>310</v>
      </c>
      <c r="G11" s="487"/>
      <c r="H11" s="28"/>
      <c r="I11" s="28"/>
      <c r="J11" s="28"/>
      <c r="K11" s="28"/>
      <c r="L11" s="28"/>
      <c r="M11" s="28"/>
      <c r="N11" s="28">
        <f>M11-H11</f>
        <v>0</v>
      </c>
      <c r="O11" s="31" t="s">
        <v>303</v>
      </c>
      <c r="P11" s="31"/>
      <c r="Q11" s="168"/>
      <c r="R11" s="142"/>
      <c r="S11" s="328"/>
      <c r="T11" s="462"/>
    </row>
    <row r="12" spans="1:80" s="27" customFormat="1" ht="68.25" customHeight="1">
      <c r="A12" s="22" t="s">
        <v>311</v>
      </c>
      <c r="B12" s="596" t="s">
        <v>312</v>
      </c>
      <c r="C12" s="596"/>
      <c r="D12" s="24" t="s">
        <v>313</v>
      </c>
      <c r="E12" s="120"/>
      <c r="F12" s="486" t="s">
        <v>375</v>
      </c>
      <c r="G12" s="487"/>
      <c r="H12" s="25" t="e">
        <f>#REF!+#REF!</f>
        <v>#REF!</v>
      </c>
      <c r="I12" s="25" t="e">
        <f>#REF!+#REF!</f>
        <v>#REF!</v>
      </c>
      <c r="J12" s="25" t="e">
        <f>#REF!+#REF!</f>
        <v>#REF!</v>
      </c>
      <c r="K12" s="25" t="e">
        <f>#REF!+#REF!</f>
        <v>#REF!</v>
      </c>
      <c r="L12" s="25" t="e">
        <f>#REF!+#REF!</f>
        <v>#REF!</v>
      </c>
      <c r="M12" s="25" t="e">
        <f>#REF!+#REF!</f>
        <v>#REF!</v>
      </c>
      <c r="N12" s="25" t="e">
        <f>#REF!+#REF!</f>
        <v>#REF!</v>
      </c>
      <c r="O12" s="26" t="s">
        <v>313</v>
      </c>
      <c r="P12" s="31" t="s">
        <v>473</v>
      </c>
      <c r="Q12" s="287" t="s">
        <v>309</v>
      </c>
      <c r="R12" s="225">
        <f>R13</f>
        <v>1953445.69</v>
      </c>
      <c r="S12" s="403">
        <f>S13</f>
        <v>1953445.69</v>
      </c>
      <c r="T12" s="262">
        <f>S12/R12*100</f>
        <v>100</v>
      </c>
    </row>
    <row r="13" spans="1:80" s="27" customFormat="1" ht="33" hidden="1" customHeight="1">
      <c r="A13" s="22"/>
      <c r="B13" s="451"/>
      <c r="C13" s="451"/>
      <c r="D13" s="24"/>
      <c r="E13" s="120"/>
      <c r="F13" s="486" t="s">
        <v>412</v>
      </c>
      <c r="G13" s="487"/>
      <c r="H13" s="487"/>
      <c r="I13" s="25"/>
      <c r="J13" s="25"/>
      <c r="K13" s="25"/>
      <c r="L13" s="25"/>
      <c r="M13" s="25"/>
      <c r="N13" s="25"/>
      <c r="O13" s="26" t="s">
        <v>313</v>
      </c>
      <c r="P13" s="271" t="s">
        <v>471</v>
      </c>
      <c r="Q13" s="287" t="s">
        <v>309</v>
      </c>
      <c r="R13" s="225">
        <f>R14</f>
        <v>1953445.69</v>
      </c>
      <c r="S13" s="403">
        <f>S14</f>
        <v>1953445.69</v>
      </c>
      <c r="T13" s="262">
        <f t="shared" ref="T13:T76" si="0">S13/R13*100</f>
        <v>100</v>
      </c>
    </row>
    <row r="14" spans="1:80" s="27" customFormat="1" ht="35.25" hidden="1" customHeight="1">
      <c r="A14" s="22"/>
      <c r="B14" s="451"/>
      <c r="C14" s="451"/>
      <c r="D14" s="24"/>
      <c r="E14" s="120"/>
      <c r="F14" s="486" t="s">
        <v>413</v>
      </c>
      <c r="G14" s="487"/>
      <c r="H14" s="25"/>
      <c r="I14" s="25"/>
      <c r="J14" s="25"/>
      <c r="K14" s="25"/>
      <c r="L14" s="25"/>
      <c r="M14" s="25"/>
      <c r="N14" s="25"/>
      <c r="O14" s="26" t="s">
        <v>313</v>
      </c>
      <c r="P14" s="173" t="s">
        <v>471</v>
      </c>
      <c r="Q14" s="287" t="s">
        <v>309</v>
      </c>
      <c r="R14" s="225">
        <f>R17</f>
        <v>1953445.69</v>
      </c>
      <c r="S14" s="403">
        <f>S17</f>
        <v>1953445.69</v>
      </c>
      <c r="T14" s="262">
        <f t="shared" si="0"/>
        <v>100</v>
      </c>
    </row>
    <row r="15" spans="1:80" s="27" customFormat="1" ht="45" hidden="1" customHeight="1">
      <c r="A15" s="22"/>
      <c r="B15" s="451"/>
      <c r="C15" s="451"/>
      <c r="D15" s="24"/>
      <c r="E15" s="120"/>
      <c r="F15" s="484" t="s">
        <v>31</v>
      </c>
      <c r="G15" s="488"/>
      <c r="H15" s="25"/>
      <c r="I15" s="25"/>
      <c r="J15" s="25"/>
      <c r="K15" s="25"/>
      <c r="L15" s="25"/>
      <c r="M15" s="25"/>
      <c r="N15" s="25"/>
      <c r="O15" s="287" t="s">
        <v>313</v>
      </c>
      <c r="P15" s="138" t="s">
        <v>32</v>
      </c>
      <c r="Q15" s="354" t="s">
        <v>309</v>
      </c>
      <c r="R15" s="225">
        <f>R16</f>
        <v>1953445.69</v>
      </c>
      <c r="S15" s="403">
        <f>S16</f>
        <v>1953445.69</v>
      </c>
      <c r="T15" s="262">
        <f t="shared" si="0"/>
        <v>100</v>
      </c>
    </row>
    <row r="16" spans="1:80" s="27" customFormat="1" ht="24" hidden="1" customHeight="1">
      <c r="A16" s="22"/>
      <c r="B16" s="451"/>
      <c r="C16" s="451"/>
      <c r="D16" s="24"/>
      <c r="E16" s="120"/>
      <c r="F16" s="515" t="s">
        <v>314</v>
      </c>
      <c r="G16" s="555"/>
      <c r="H16" s="25"/>
      <c r="I16" s="25"/>
      <c r="J16" s="25"/>
      <c r="K16" s="25"/>
      <c r="L16" s="25"/>
      <c r="M16" s="25"/>
      <c r="N16" s="25"/>
      <c r="O16" s="26" t="s">
        <v>313</v>
      </c>
      <c r="P16" s="288" t="s">
        <v>33</v>
      </c>
      <c r="Q16" s="287" t="s">
        <v>309</v>
      </c>
      <c r="R16" s="225">
        <f>R14</f>
        <v>1953445.69</v>
      </c>
      <c r="S16" s="403">
        <f>S14</f>
        <v>1953445.69</v>
      </c>
      <c r="T16" s="262">
        <f t="shared" si="0"/>
        <v>100</v>
      </c>
    </row>
    <row r="17" spans="1:20" s="27" customFormat="1" hidden="1">
      <c r="A17" s="22"/>
      <c r="B17" s="451"/>
      <c r="C17" s="451"/>
      <c r="D17" s="24"/>
      <c r="E17" s="120"/>
      <c r="F17" s="484" t="s">
        <v>376</v>
      </c>
      <c r="G17" s="488"/>
      <c r="H17" s="25"/>
      <c r="I17" s="25"/>
      <c r="J17" s="25"/>
      <c r="K17" s="25"/>
      <c r="L17" s="25"/>
      <c r="M17" s="25"/>
      <c r="N17" s="25"/>
      <c r="O17" s="26" t="s">
        <v>313</v>
      </c>
      <c r="P17" s="26" t="s">
        <v>33</v>
      </c>
      <c r="Q17" s="287" t="s">
        <v>377</v>
      </c>
      <c r="R17" s="225">
        <f>R18</f>
        <v>1953445.69</v>
      </c>
      <c r="S17" s="403">
        <f>S18</f>
        <v>1953445.69</v>
      </c>
      <c r="T17" s="262">
        <f t="shared" si="0"/>
        <v>100</v>
      </c>
    </row>
    <row r="18" spans="1:20" s="27" customFormat="1" hidden="1">
      <c r="A18" s="22"/>
      <c r="B18" s="451"/>
      <c r="C18" s="451"/>
      <c r="D18" s="24"/>
      <c r="E18" s="120"/>
      <c r="F18" s="484" t="s">
        <v>446</v>
      </c>
      <c r="G18" s="488"/>
      <c r="H18" s="25"/>
      <c r="I18" s="25"/>
      <c r="J18" s="25"/>
      <c r="K18" s="25"/>
      <c r="L18" s="25"/>
      <c r="M18" s="25"/>
      <c r="N18" s="25"/>
      <c r="O18" s="26" t="s">
        <v>313</v>
      </c>
      <c r="P18" s="26" t="s">
        <v>33</v>
      </c>
      <c r="Q18" s="287" t="s">
        <v>447</v>
      </c>
      <c r="R18" s="225">
        <v>1953445.69</v>
      </c>
      <c r="S18" s="225">
        <v>1953445.69</v>
      </c>
      <c r="T18" s="262">
        <f t="shared" si="0"/>
        <v>100</v>
      </c>
    </row>
    <row r="19" spans="1:20" s="27" customFormat="1" ht="79.5" customHeight="1">
      <c r="A19" s="22" t="s">
        <v>313</v>
      </c>
      <c r="B19" s="596" t="s">
        <v>315</v>
      </c>
      <c r="C19" s="596"/>
      <c r="D19" s="30" t="s">
        <v>316</v>
      </c>
      <c r="E19" s="121"/>
      <c r="F19" s="486" t="s">
        <v>378</v>
      </c>
      <c r="G19" s="487"/>
      <c r="H19" s="28" t="e">
        <f>#REF!</f>
        <v>#REF!</v>
      </c>
      <c r="I19" s="28" t="e">
        <f>#REF!</f>
        <v>#REF!</v>
      </c>
      <c r="J19" s="28" t="e">
        <f>#REF!</f>
        <v>#REF!</v>
      </c>
      <c r="K19" s="28" t="e">
        <f>#REF!</f>
        <v>#REF!</v>
      </c>
      <c r="L19" s="28" t="e">
        <f>#REF!</f>
        <v>#REF!</v>
      </c>
      <c r="M19" s="28" t="e">
        <f>#REF!</f>
        <v>#REF!</v>
      </c>
      <c r="N19" s="28" t="e">
        <f>#REF!</f>
        <v>#REF!</v>
      </c>
      <c r="O19" s="31" t="s">
        <v>316</v>
      </c>
      <c r="P19" s="31" t="s">
        <v>473</v>
      </c>
      <c r="Q19" s="168" t="s">
        <v>309</v>
      </c>
      <c r="R19" s="143">
        <f>R20</f>
        <v>3382720.31</v>
      </c>
      <c r="S19" s="242">
        <f>S20</f>
        <v>3378637.31</v>
      </c>
      <c r="T19" s="262">
        <f t="shared" si="0"/>
        <v>99.879298327209327</v>
      </c>
    </row>
    <row r="20" spans="1:20" s="27" customFormat="1" ht="3.75" hidden="1" customHeight="1">
      <c r="A20" s="22"/>
      <c r="B20" s="451"/>
      <c r="C20" s="451"/>
      <c r="D20" s="30"/>
      <c r="E20" s="121"/>
      <c r="F20" s="486" t="s">
        <v>412</v>
      </c>
      <c r="G20" s="487"/>
      <c r="H20" s="487"/>
      <c r="I20" s="28"/>
      <c r="J20" s="28"/>
      <c r="K20" s="28"/>
      <c r="L20" s="28"/>
      <c r="M20" s="28"/>
      <c r="N20" s="28"/>
      <c r="O20" s="31" t="s">
        <v>316</v>
      </c>
      <c r="P20" s="173" t="s">
        <v>471</v>
      </c>
      <c r="Q20" s="168" t="s">
        <v>309</v>
      </c>
      <c r="R20" s="143">
        <f>R23+R26</f>
        <v>3382720.31</v>
      </c>
      <c r="S20" s="242">
        <f>S23+S26</f>
        <v>3378637.31</v>
      </c>
      <c r="T20" s="262">
        <f t="shared" si="0"/>
        <v>99.879298327209327</v>
      </c>
    </row>
    <row r="21" spans="1:20" s="27" customFormat="1" hidden="1">
      <c r="A21" s="22"/>
      <c r="B21" s="32"/>
      <c r="C21" s="33"/>
      <c r="D21" s="30"/>
      <c r="E21" s="121"/>
      <c r="F21" s="486" t="s">
        <v>413</v>
      </c>
      <c r="G21" s="487"/>
      <c r="H21" s="25"/>
      <c r="I21" s="28"/>
      <c r="J21" s="28"/>
      <c r="K21" s="28"/>
      <c r="L21" s="28"/>
      <c r="M21" s="28"/>
      <c r="N21" s="28"/>
      <c r="O21" s="31" t="s">
        <v>316</v>
      </c>
      <c r="P21" s="26" t="s">
        <v>472</v>
      </c>
      <c r="Q21" s="168" t="s">
        <v>309</v>
      </c>
      <c r="R21" s="143">
        <f>R23</f>
        <v>1456610.47</v>
      </c>
      <c r="S21" s="242">
        <f>S23</f>
        <v>1456610.47</v>
      </c>
      <c r="T21" s="262">
        <f t="shared" si="0"/>
        <v>100</v>
      </c>
    </row>
    <row r="22" spans="1:20" s="27" customFormat="1" hidden="1">
      <c r="A22" s="22"/>
      <c r="B22" s="32"/>
      <c r="C22" s="33"/>
      <c r="D22" s="30"/>
      <c r="E22" s="121"/>
      <c r="F22" s="484" t="s">
        <v>31</v>
      </c>
      <c r="G22" s="488"/>
      <c r="H22" s="25"/>
      <c r="I22" s="28"/>
      <c r="J22" s="28"/>
      <c r="K22" s="28"/>
      <c r="L22" s="28"/>
      <c r="M22" s="28"/>
      <c r="N22" s="28"/>
      <c r="O22" s="31" t="s">
        <v>316</v>
      </c>
      <c r="P22" s="26" t="s">
        <v>34</v>
      </c>
      <c r="Q22" s="168" t="s">
        <v>309</v>
      </c>
      <c r="R22" s="143">
        <f t="shared" ref="R22:S24" si="1">R23</f>
        <v>1456610.47</v>
      </c>
      <c r="S22" s="242">
        <f t="shared" si="1"/>
        <v>1456610.47</v>
      </c>
      <c r="T22" s="262">
        <f t="shared" si="0"/>
        <v>100</v>
      </c>
    </row>
    <row r="23" spans="1:20" s="27" customFormat="1" hidden="1">
      <c r="A23" s="22"/>
      <c r="B23" s="32"/>
      <c r="C23" s="33"/>
      <c r="D23" s="30"/>
      <c r="E23" s="121"/>
      <c r="F23" s="486" t="s">
        <v>317</v>
      </c>
      <c r="G23" s="487"/>
      <c r="H23" s="28"/>
      <c r="I23" s="28"/>
      <c r="J23" s="28"/>
      <c r="K23" s="28"/>
      <c r="L23" s="28"/>
      <c r="M23" s="28"/>
      <c r="N23" s="28"/>
      <c r="O23" s="31" t="s">
        <v>316</v>
      </c>
      <c r="P23" s="31" t="s">
        <v>35</v>
      </c>
      <c r="Q23" s="168" t="s">
        <v>309</v>
      </c>
      <c r="R23" s="143">
        <f t="shared" si="1"/>
        <v>1456610.47</v>
      </c>
      <c r="S23" s="242">
        <f t="shared" si="1"/>
        <v>1456610.47</v>
      </c>
      <c r="T23" s="262">
        <f t="shared" si="0"/>
        <v>100</v>
      </c>
    </row>
    <row r="24" spans="1:20" s="27" customFormat="1" hidden="1">
      <c r="A24" s="22"/>
      <c r="B24" s="32"/>
      <c r="C24" s="33"/>
      <c r="D24" s="30"/>
      <c r="E24" s="121"/>
      <c r="F24" s="484" t="s">
        <v>376</v>
      </c>
      <c r="G24" s="488"/>
      <c r="H24" s="28"/>
      <c r="I24" s="28"/>
      <c r="J24" s="28"/>
      <c r="K24" s="28"/>
      <c r="L24" s="28"/>
      <c r="M24" s="28"/>
      <c r="N24" s="28"/>
      <c r="O24" s="31" t="s">
        <v>316</v>
      </c>
      <c r="P24" s="31" t="s">
        <v>35</v>
      </c>
      <c r="Q24" s="168" t="s">
        <v>377</v>
      </c>
      <c r="R24" s="143">
        <f t="shared" si="1"/>
        <v>1456610.47</v>
      </c>
      <c r="S24" s="242">
        <f t="shared" si="1"/>
        <v>1456610.47</v>
      </c>
      <c r="T24" s="262">
        <f t="shared" si="0"/>
        <v>100</v>
      </c>
    </row>
    <row r="25" spans="1:20" s="27" customFormat="1" hidden="1">
      <c r="A25" s="22"/>
      <c r="B25" s="32"/>
      <c r="C25" s="33"/>
      <c r="D25" s="30"/>
      <c r="E25" s="121"/>
      <c r="F25" s="484" t="s">
        <v>446</v>
      </c>
      <c r="G25" s="488"/>
      <c r="H25" s="28"/>
      <c r="I25" s="28"/>
      <c r="J25" s="28"/>
      <c r="K25" s="28"/>
      <c r="L25" s="28"/>
      <c r="M25" s="28"/>
      <c r="N25" s="28"/>
      <c r="O25" s="31" t="s">
        <v>316</v>
      </c>
      <c r="P25" s="31" t="s">
        <v>35</v>
      </c>
      <c r="Q25" s="168" t="s">
        <v>447</v>
      </c>
      <c r="R25" s="143">
        <v>1456610.47</v>
      </c>
      <c r="S25" s="143">
        <v>1456610.47</v>
      </c>
      <c r="T25" s="262">
        <f t="shared" si="0"/>
        <v>100</v>
      </c>
    </row>
    <row r="26" spans="1:20" s="27" customFormat="1" hidden="1">
      <c r="A26" s="22"/>
      <c r="B26" s="32"/>
      <c r="C26" s="33"/>
      <c r="D26" s="30"/>
      <c r="E26" s="121"/>
      <c r="F26" s="486" t="s">
        <v>414</v>
      </c>
      <c r="G26" s="487"/>
      <c r="H26" s="28"/>
      <c r="I26" s="28"/>
      <c r="J26" s="28"/>
      <c r="K26" s="28"/>
      <c r="L26" s="28"/>
      <c r="M26" s="28"/>
      <c r="N26" s="28"/>
      <c r="O26" s="31" t="s">
        <v>316</v>
      </c>
      <c r="P26" s="31" t="s">
        <v>36</v>
      </c>
      <c r="Q26" s="168" t="s">
        <v>309</v>
      </c>
      <c r="R26" s="143">
        <f>R27+R29</f>
        <v>1926109.84</v>
      </c>
      <c r="S26" s="143">
        <f>S27+S29</f>
        <v>1922026.84</v>
      </c>
      <c r="T26" s="262">
        <f t="shared" si="0"/>
        <v>99.788018319869025</v>
      </c>
    </row>
    <row r="27" spans="1:20" s="27" customFormat="1" hidden="1">
      <c r="A27" s="22"/>
      <c r="B27" s="451"/>
      <c r="C27" s="451"/>
      <c r="D27" s="30"/>
      <c r="E27" s="121"/>
      <c r="F27" s="484" t="s">
        <v>376</v>
      </c>
      <c r="G27" s="488"/>
      <c r="H27" s="28"/>
      <c r="I27" s="28"/>
      <c r="J27" s="28"/>
      <c r="K27" s="28"/>
      <c r="L27" s="28"/>
      <c r="M27" s="28"/>
      <c r="N27" s="28"/>
      <c r="O27" s="31" t="s">
        <v>316</v>
      </c>
      <c r="P27" s="31" t="s">
        <v>36</v>
      </c>
      <c r="Q27" s="168" t="s">
        <v>377</v>
      </c>
      <c r="R27" s="143">
        <f>R28</f>
        <v>1871859.84</v>
      </c>
      <c r="S27" s="242">
        <f>S28</f>
        <v>1867776.84</v>
      </c>
      <c r="T27" s="262">
        <f t="shared" si="0"/>
        <v>99.781874694207872</v>
      </c>
    </row>
    <row r="28" spans="1:20" s="27" customFormat="1" hidden="1">
      <c r="A28" s="22"/>
      <c r="B28" s="451"/>
      <c r="C28" s="451"/>
      <c r="D28" s="30"/>
      <c r="E28" s="121"/>
      <c r="F28" s="484" t="s">
        <v>446</v>
      </c>
      <c r="G28" s="488"/>
      <c r="H28" s="28"/>
      <c r="I28" s="28"/>
      <c r="J28" s="28"/>
      <c r="K28" s="28"/>
      <c r="L28" s="28"/>
      <c r="M28" s="28"/>
      <c r="N28" s="28"/>
      <c r="O28" s="31" t="s">
        <v>316</v>
      </c>
      <c r="P28" s="31" t="s">
        <v>36</v>
      </c>
      <c r="Q28" s="168" t="s">
        <v>447</v>
      </c>
      <c r="R28" s="143">
        <v>1871859.84</v>
      </c>
      <c r="S28" s="242">
        <v>1867776.84</v>
      </c>
      <c r="T28" s="262">
        <f t="shared" si="0"/>
        <v>99.781874694207872</v>
      </c>
    </row>
    <row r="29" spans="1:20" s="27" customFormat="1" hidden="1">
      <c r="A29" s="22"/>
      <c r="B29" s="451"/>
      <c r="C29" s="451"/>
      <c r="D29" s="30"/>
      <c r="E29" s="121"/>
      <c r="F29" s="484" t="s">
        <v>380</v>
      </c>
      <c r="G29" s="488"/>
      <c r="H29" s="28"/>
      <c r="I29" s="28"/>
      <c r="J29" s="28"/>
      <c r="K29" s="28"/>
      <c r="L29" s="28"/>
      <c r="M29" s="28"/>
      <c r="N29" s="28"/>
      <c r="O29" s="31" t="s">
        <v>316</v>
      </c>
      <c r="P29" s="31" t="s">
        <v>36</v>
      </c>
      <c r="Q29" s="168" t="s">
        <v>379</v>
      </c>
      <c r="R29" s="142">
        <f>R30</f>
        <v>54250</v>
      </c>
      <c r="S29" s="328">
        <f>S30</f>
        <v>54250</v>
      </c>
      <c r="T29" s="262">
        <f t="shared" si="0"/>
        <v>100</v>
      </c>
    </row>
    <row r="30" spans="1:20" s="27" customFormat="1" hidden="1">
      <c r="A30" s="22"/>
      <c r="B30" s="451"/>
      <c r="C30" s="451"/>
      <c r="D30" s="30"/>
      <c r="E30" s="121"/>
      <c r="F30" s="484" t="s">
        <v>449</v>
      </c>
      <c r="G30" s="488"/>
      <c r="H30" s="28"/>
      <c r="I30" s="28"/>
      <c r="J30" s="28"/>
      <c r="K30" s="28"/>
      <c r="L30" s="28"/>
      <c r="M30" s="28"/>
      <c r="N30" s="28"/>
      <c r="O30" s="31" t="s">
        <v>316</v>
      </c>
      <c r="P30" s="31" t="s">
        <v>36</v>
      </c>
      <c r="Q30" s="168" t="s">
        <v>448</v>
      </c>
      <c r="R30" s="142">
        <v>54250</v>
      </c>
      <c r="S30" s="328">
        <v>54250</v>
      </c>
      <c r="T30" s="262">
        <f t="shared" si="0"/>
        <v>100</v>
      </c>
    </row>
    <row r="31" spans="1:20" s="27" customFormat="1" ht="93" customHeight="1">
      <c r="A31" s="34" t="s">
        <v>316</v>
      </c>
      <c r="B31" s="596" t="s">
        <v>320</v>
      </c>
      <c r="C31" s="596"/>
      <c r="D31" s="30" t="s">
        <v>321</v>
      </c>
      <c r="E31" s="121"/>
      <c r="F31" s="486" t="s">
        <v>381</v>
      </c>
      <c r="G31" s="487"/>
      <c r="H31" s="28" t="e">
        <f>#REF!+#REF!</f>
        <v>#REF!</v>
      </c>
      <c r="I31" s="28" t="e">
        <f>#REF!+#REF!</f>
        <v>#REF!</v>
      </c>
      <c r="J31" s="28" t="e">
        <f>#REF!+#REF!</f>
        <v>#REF!</v>
      </c>
      <c r="K31" s="28" t="e">
        <f>#REF!+#REF!</f>
        <v>#REF!</v>
      </c>
      <c r="L31" s="28" t="e">
        <f>#REF!+#REF!</f>
        <v>#REF!</v>
      </c>
      <c r="M31" s="28" t="e">
        <f>#REF!+#REF!</f>
        <v>#REF!</v>
      </c>
      <c r="N31" s="28" t="e">
        <f>#REF!+#REF!</f>
        <v>#REF!</v>
      </c>
      <c r="O31" s="31" t="s">
        <v>321</v>
      </c>
      <c r="P31" s="31" t="s">
        <v>473</v>
      </c>
      <c r="Q31" s="168" t="s">
        <v>309</v>
      </c>
      <c r="R31" s="143">
        <f>R35+R42</f>
        <v>8201099.6100000003</v>
      </c>
      <c r="S31" s="242">
        <f>S35+S42</f>
        <v>8177206.8700000001</v>
      </c>
      <c r="T31" s="262">
        <f t="shared" si="0"/>
        <v>99.708664189728097</v>
      </c>
    </row>
    <row r="32" spans="1:20" s="27" customFormat="1" hidden="1">
      <c r="A32" s="34"/>
      <c r="B32" s="451"/>
      <c r="C32" s="451"/>
      <c r="D32" s="30"/>
      <c r="E32" s="121"/>
      <c r="F32" s="486" t="s">
        <v>412</v>
      </c>
      <c r="G32" s="487"/>
      <c r="H32" s="487"/>
      <c r="I32" s="28"/>
      <c r="J32" s="28"/>
      <c r="K32" s="28"/>
      <c r="L32" s="28"/>
      <c r="M32" s="28"/>
      <c r="N32" s="28"/>
      <c r="O32" s="31" t="s">
        <v>321</v>
      </c>
      <c r="P32" s="173" t="s">
        <v>471</v>
      </c>
      <c r="Q32" s="168" t="s">
        <v>309</v>
      </c>
      <c r="R32" s="143">
        <f>R33</f>
        <v>8201099.6100000003</v>
      </c>
      <c r="S32" s="242">
        <f>S33</f>
        <v>8177206.8700000001</v>
      </c>
      <c r="T32" s="262">
        <f t="shared" si="0"/>
        <v>99.708664189728097</v>
      </c>
    </row>
    <row r="33" spans="1:20" s="27" customFormat="1" hidden="1">
      <c r="A33" s="34"/>
      <c r="B33" s="451"/>
      <c r="C33" s="451"/>
      <c r="D33" s="30"/>
      <c r="E33" s="121"/>
      <c r="F33" s="486" t="s">
        <v>413</v>
      </c>
      <c r="G33" s="487"/>
      <c r="H33" s="25"/>
      <c r="I33" s="28"/>
      <c r="J33" s="28"/>
      <c r="K33" s="28"/>
      <c r="L33" s="28"/>
      <c r="M33" s="28"/>
      <c r="N33" s="28"/>
      <c r="O33" s="31" t="s">
        <v>321</v>
      </c>
      <c r="P33" s="26" t="s">
        <v>472</v>
      </c>
      <c r="Q33" s="168" t="s">
        <v>309</v>
      </c>
      <c r="R33" s="143">
        <f>R35+R42</f>
        <v>8201099.6100000003</v>
      </c>
      <c r="S33" s="242">
        <f>S35+S42</f>
        <v>8177206.8700000001</v>
      </c>
      <c r="T33" s="262">
        <f t="shared" si="0"/>
        <v>99.708664189728097</v>
      </c>
    </row>
    <row r="34" spans="1:20" s="27" customFormat="1" hidden="1">
      <c r="A34" s="34"/>
      <c r="B34" s="451"/>
      <c r="C34" s="451"/>
      <c r="D34" s="30"/>
      <c r="E34" s="121"/>
      <c r="F34" s="484" t="s">
        <v>31</v>
      </c>
      <c r="G34" s="488"/>
      <c r="H34" s="25"/>
      <c r="I34" s="28"/>
      <c r="J34" s="28"/>
      <c r="K34" s="28"/>
      <c r="L34" s="28"/>
      <c r="M34" s="28"/>
      <c r="N34" s="28"/>
      <c r="O34" s="31" t="s">
        <v>321</v>
      </c>
      <c r="P34" s="26" t="s">
        <v>34</v>
      </c>
      <c r="Q34" s="168" t="s">
        <v>309</v>
      </c>
      <c r="R34" s="143">
        <f>R35+R42</f>
        <v>8201099.6100000003</v>
      </c>
      <c r="S34" s="242">
        <f>S35+S42</f>
        <v>8177206.8700000001</v>
      </c>
      <c r="T34" s="262">
        <f t="shared" si="0"/>
        <v>99.708664189728097</v>
      </c>
    </row>
    <row r="35" spans="1:20" s="27" customFormat="1" hidden="1">
      <c r="A35" s="34"/>
      <c r="B35" s="32"/>
      <c r="C35" s="33"/>
      <c r="D35" s="30"/>
      <c r="E35" s="121"/>
      <c r="F35" s="486" t="s">
        <v>414</v>
      </c>
      <c r="G35" s="487"/>
      <c r="H35" s="28"/>
      <c r="I35" s="28"/>
      <c r="J35" s="28"/>
      <c r="K35" s="28"/>
      <c r="L35" s="28"/>
      <c r="M35" s="28"/>
      <c r="N35" s="28"/>
      <c r="O35" s="31" t="s">
        <v>321</v>
      </c>
      <c r="P35" s="31" t="s">
        <v>36</v>
      </c>
      <c r="Q35" s="168" t="s">
        <v>309</v>
      </c>
      <c r="R35" s="143">
        <f>R36+R38+R40</f>
        <v>6686260</v>
      </c>
      <c r="S35" s="242">
        <f>S36+S38+S40</f>
        <v>6662367.2599999998</v>
      </c>
      <c r="T35" s="262">
        <f t="shared" si="0"/>
        <v>99.642659124832107</v>
      </c>
    </row>
    <row r="36" spans="1:20" s="27" customFormat="1" hidden="1">
      <c r="A36" s="34"/>
      <c r="B36" s="32"/>
      <c r="C36" s="33"/>
      <c r="D36" s="30"/>
      <c r="E36" s="121"/>
      <c r="F36" s="484" t="s">
        <v>376</v>
      </c>
      <c r="G36" s="488"/>
      <c r="H36" s="28"/>
      <c r="I36" s="28"/>
      <c r="J36" s="28"/>
      <c r="K36" s="28"/>
      <c r="L36" s="28"/>
      <c r="M36" s="28"/>
      <c r="N36" s="28"/>
      <c r="O36" s="31" t="s">
        <v>321</v>
      </c>
      <c r="P36" s="31" t="s">
        <v>36</v>
      </c>
      <c r="Q36" s="168" t="s">
        <v>377</v>
      </c>
      <c r="R36" s="143">
        <f>R37</f>
        <v>6570000</v>
      </c>
      <c r="S36" s="242">
        <f>S37</f>
        <v>6563270.1600000001</v>
      </c>
      <c r="T36" s="262">
        <f t="shared" si="0"/>
        <v>99.897567123287672</v>
      </c>
    </row>
    <row r="37" spans="1:20" s="27" customFormat="1" hidden="1">
      <c r="A37" s="37"/>
      <c r="B37" s="59"/>
      <c r="C37" s="59"/>
      <c r="D37" s="30"/>
      <c r="E37" s="121"/>
      <c r="F37" s="484" t="s">
        <v>446</v>
      </c>
      <c r="G37" s="488"/>
      <c r="H37" s="28"/>
      <c r="I37" s="28"/>
      <c r="J37" s="28"/>
      <c r="K37" s="28"/>
      <c r="L37" s="28"/>
      <c r="M37" s="28"/>
      <c r="N37" s="28"/>
      <c r="O37" s="31" t="s">
        <v>321</v>
      </c>
      <c r="P37" s="31" t="s">
        <v>36</v>
      </c>
      <c r="Q37" s="168" t="s">
        <v>447</v>
      </c>
      <c r="R37" s="143">
        <v>6570000</v>
      </c>
      <c r="S37" s="242">
        <v>6563270.1600000001</v>
      </c>
      <c r="T37" s="262">
        <f t="shared" si="0"/>
        <v>99.897567123287672</v>
      </c>
    </row>
    <row r="38" spans="1:20" s="27" customFormat="1" hidden="1">
      <c r="A38" s="37"/>
      <c r="B38" s="38"/>
      <c r="C38" s="39"/>
      <c r="D38" s="30"/>
      <c r="E38" s="121"/>
      <c r="F38" s="484" t="s">
        <v>380</v>
      </c>
      <c r="G38" s="488"/>
      <c r="H38" s="28"/>
      <c r="I38" s="28"/>
      <c r="J38" s="28"/>
      <c r="K38" s="28"/>
      <c r="L38" s="28"/>
      <c r="M38" s="28"/>
      <c r="N38" s="28"/>
      <c r="O38" s="31" t="s">
        <v>321</v>
      </c>
      <c r="P38" s="31" t="s">
        <v>36</v>
      </c>
      <c r="Q38" s="168" t="s">
        <v>379</v>
      </c>
      <c r="R38" s="142">
        <f>R39</f>
        <v>30700</v>
      </c>
      <c r="S38" s="328">
        <f>S39</f>
        <v>13537.1</v>
      </c>
      <c r="T38" s="262">
        <f t="shared" si="0"/>
        <v>44.094788273615634</v>
      </c>
    </row>
    <row r="39" spans="1:20" s="27" customFormat="1" hidden="1">
      <c r="A39" s="37"/>
      <c r="B39" s="38"/>
      <c r="C39" s="39"/>
      <c r="D39" s="30"/>
      <c r="E39" s="121"/>
      <c r="F39" s="484" t="s">
        <v>449</v>
      </c>
      <c r="G39" s="488"/>
      <c r="H39" s="28"/>
      <c r="I39" s="28"/>
      <c r="J39" s="28"/>
      <c r="K39" s="28"/>
      <c r="L39" s="28"/>
      <c r="M39" s="28"/>
      <c r="N39" s="28"/>
      <c r="O39" s="31" t="s">
        <v>321</v>
      </c>
      <c r="P39" s="31" t="s">
        <v>36</v>
      </c>
      <c r="Q39" s="168" t="s">
        <v>448</v>
      </c>
      <c r="R39" s="142">
        <v>30700</v>
      </c>
      <c r="S39" s="328">
        <v>13537.1</v>
      </c>
      <c r="T39" s="262">
        <f t="shared" si="0"/>
        <v>44.094788273615634</v>
      </c>
    </row>
    <row r="40" spans="1:20" s="27" customFormat="1" hidden="1">
      <c r="A40" s="37"/>
      <c r="B40" s="38"/>
      <c r="C40" s="39"/>
      <c r="D40" s="30"/>
      <c r="E40" s="121"/>
      <c r="F40" s="484" t="s">
        <v>382</v>
      </c>
      <c r="G40" s="488"/>
      <c r="H40" s="28"/>
      <c r="I40" s="28"/>
      <c r="J40" s="28"/>
      <c r="K40" s="28"/>
      <c r="L40" s="28"/>
      <c r="M40" s="28"/>
      <c r="N40" s="28"/>
      <c r="O40" s="31" t="s">
        <v>321</v>
      </c>
      <c r="P40" s="31" t="s">
        <v>36</v>
      </c>
      <c r="Q40" s="168" t="s">
        <v>383</v>
      </c>
      <c r="R40" s="142">
        <f>R41</f>
        <v>85560</v>
      </c>
      <c r="S40" s="328">
        <f>S41</f>
        <v>85560</v>
      </c>
      <c r="T40" s="262">
        <f t="shared" si="0"/>
        <v>100</v>
      </c>
    </row>
    <row r="41" spans="1:20" s="27" customFormat="1" hidden="1">
      <c r="A41" s="37"/>
      <c r="B41" s="38"/>
      <c r="C41" s="39"/>
      <c r="D41" s="30"/>
      <c r="E41" s="121"/>
      <c r="F41" s="484" t="s">
        <v>454</v>
      </c>
      <c r="G41" s="488"/>
      <c r="H41" s="28"/>
      <c r="I41" s="28"/>
      <c r="J41" s="28"/>
      <c r="K41" s="28"/>
      <c r="L41" s="28"/>
      <c r="M41" s="28"/>
      <c r="N41" s="28"/>
      <c r="O41" s="31" t="s">
        <v>321</v>
      </c>
      <c r="P41" s="31" t="s">
        <v>36</v>
      </c>
      <c r="Q41" s="168" t="s">
        <v>455</v>
      </c>
      <c r="R41" s="142">
        <v>85560</v>
      </c>
      <c r="S41" s="328">
        <v>85560</v>
      </c>
      <c r="T41" s="262">
        <f t="shared" si="0"/>
        <v>100</v>
      </c>
    </row>
    <row r="42" spans="1:20" s="27" customFormat="1" hidden="1">
      <c r="A42" s="37"/>
      <c r="B42" s="38"/>
      <c r="C42" s="39"/>
      <c r="D42" s="30"/>
      <c r="E42" s="121"/>
      <c r="F42" s="486" t="s">
        <v>323</v>
      </c>
      <c r="G42" s="487"/>
      <c r="H42" s="28"/>
      <c r="I42" s="28"/>
      <c r="J42" s="28"/>
      <c r="K42" s="28"/>
      <c r="L42" s="28"/>
      <c r="M42" s="28"/>
      <c r="N42" s="28"/>
      <c r="O42" s="31" t="s">
        <v>321</v>
      </c>
      <c r="P42" s="31" t="s">
        <v>37</v>
      </c>
      <c r="Q42" s="168" t="s">
        <v>309</v>
      </c>
      <c r="R42" s="142">
        <f>R43</f>
        <v>1514839.61</v>
      </c>
      <c r="S42" s="328">
        <f>S43</f>
        <v>1514839.61</v>
      </c>
      <c r="T42" s="262">
        <f t="shared" si="0"/>
        <v>100</v>
      </c>
    </row>
    <row r="43" spans="1:20" s="27" customFormat="1" hidden="1">
      <c r="A43" s="37"/>
      <c r="B43" s="38"/>
      <c r="C43" s="39"/>
      <c r="D43" s="30"/>
      <c r="E43" s="121"/>
      <c r="F43" s="484" t="s">
        <v>376</v>
      </c>
      <c r="G43" s="488"/>
      <c r="H43" s="28"/>
      <c r="I43" s="28"/>
      <c r="J43" s="28"/>
      <c r="K43" s="28"/>
      <c r="L43" s="28"/>
      <c r="M43" s="28"/>
      <c r="N43" s="28"/>
      <c r="O43" s="31" t="s">
        <v>321</v>
      </c>
      <c r="P43" s="31" t="s">
        <v>37</v>
      </c>
      <c r="Q43" s="168" t="s">
        <v>377</v>
      </c>
      <c r="R43" s="142">
        <f>R44</f>
        <v>1514839.61</v>
      </c>
      <c r="S43" s="328">
        <f>S44</f>
        <v>1514839.61</v>
      </c>
      <c r="T43" s="262">
        <f t="shared" si="0"/>
        <v>100</v>
      </c>
    </row>
    <row r="44" spans="1:20" s="27" customFormat="1" hidden="1">
      <c r="A44" s="37"/>
      <c r="B44" s="38"/>
      <c r="C44" s="39"/>
      <c r="D44" s="30"/>
      <c r="E44" s="121"/>
      <c r="F44" s="484" t="s">
        <v>446</v>
      </c>
      <c r="G44" s="488"/>
      <c r="H44" s="28"/>
      <c r="I44" s="28"/>
      <c r="J44" s="28"/>
      <c r="K44" s="28"/>
      <c r="L44" s="28"/>
      <c r="M44" s="28"/>
      <c r="N44" s="28"/>
      <c r="O44" s="31" t="s">
        <v>321</v>
      </c>
      <c r="P44" s="31" t="s">
        <v>37</v>
      </c>
      <c r="Q44" s="168" t="s">
        <v>447</v>
      </c>
      <c r="R44" s="142">
        <v>1514839.61</v>
      </c>
      <c r="S44" s="328">
        <v>1514839.61</v>
      </c>
      <c r="T44" s="262">
        <f t="shared" si="0"/>
        <v>100</v>
      </c>
    </row>
    <row r="45" spans="1:20" s="27" customFormat="1" ht="20.25" customHeight="1">
      <c r="A45" s="37"/>
      <c r="B45" s="38"/>
      <c r="C45" s="39"/>
      <c r="D45" s="30"/>
      <c r="E45" s="121"/>
      <c r="F45" s="491" t="s">
        <v>79</v>
      </c>
      <c r="G45" s="493"/>
      <c r="H45" s="28"/>
      <c r="I45" s="28"/>
      <c r="J45" s="28"/>
      <c r="K45" s="28"/>
      <c r="L45" s="28"/>
      <c r="M45" s="28"/>
      <c r="N45" s="28"/>
      <c r="O45" s="133" t="s">
        <v>80</v>
      </c>
      <c r="P45" s="133" t="s">
        <v>473</v>
      </c>
      <c r="Q45" s="294" t="s">
        <v>309</v>
      </c>
      <c r="R45" s="262">
        <f>R46</f>
        <v>27090</v>
      </c>
      <c r="S45" s="302">
        <f>S46</f>
        <v>720</v>
      </c>
      <c r="T45" s="262">
        <f t="shared" si="0"/>
        <v>2.6578073089700998</v>
      </c>
    </row>
    <row r="46" spans="1:20" s="27" customFormat="1" ht="0.75" hidden="1" customHeight="1">
      <c r="A46" s="37"/>
      <c r="B46" s="38"/>
      <c r="C46" s="39"/>
      <c r="D46" s="30"/>
      <c r="E46" s="121"/>
      <c r="F46" s="491" t="s">
        <v>81</v>
      </c>
      <c r="G46" s="493"/>
      <c r="H46" s="28"/>
      <c r="I46" s="28"/>
      <c r="J46" s="28"/>
      <c r="K46" s="28"/>
      <c r="L46" s="28"/>
      <c r="M46" s="28"/>
      <c r="N46" s="28"/>
      <c r="O46" s="133" t="s">
        <v>80</v>
      </c>
      <c r="P46" s="133" t="s">
        <v>82</v>
      </c>
      <c r="Q46" s="294" t="s">
        <v>309</v>
      </c>
      <c r="R46" s="262">
        <f>R47+R50+R53+R56</f>
        <v>27090</v>
      </c>
      <c r="S46" s="302">
        <f>S47+S50+S53+S56</f>
        <v>720</v>
      </c>
      <c r="T46" s="262">
        <f t="shared" si="0"/>
        <v>2.6578073089700998</v>
      </c>
    </row>
    <row r="47" spans="1:20" s="27" customFormat="1" hidden="1">
      <c r="A47" s="37"/>
      <c r="B47" s="38"/>
      <c r="C47" s="39"/>
      <c r="D47" s="30"/>
      <c r="E47" s="121"/>
      <c r="F47" s="491" t="s">
        <v>83</v>
      </c>
      <c r="G47" s="493"/>
      <c r="H47" s="28"/>
      <c r="I47" s="28"/>
      <c r="J47" s="28"/>
      <c r="K47" s="28"/>
      <c r="L47" s="28"/>
      <c r="M47" s="28"/>
      <c r="N47" s="28"/>
      <c r="O47" s="133" t="s">
        <v>80</v>
      </c>
      <c r="P47" s="133" t="s">
        <v>82</v>
      </c>
      <c r="Q47" s="294" t="s">
        <v>309</v>
      </c>
      <c r="R47" s="262">
        <f>R48</f>
        <v>6539</v>
      </c>
      <c r="S47" s="302">
        <f>S48</f>
        <v>0</v>
      </c>
      <c r="T47" s="262">
        <f t="shared" si="0"/>
        <v>0</v>
      </c>
    </row>
    <row r="48" spans="1:20" s="27" customFormat="1" hidden="1">
      <c r="A48" s="37"/>
      <c r="B48" s="38"/>
      <c r="C48" s="39"/>
      <c r="D48" s="30"/>
      <c r="E48" s="121"/>
      <c r="F48" s="491" t="s">
        <v>380</v>
      </c>
      <c r="G48" s="493"/>
      <c r="H48" s="28"/>
      <c r="I48" s="28"/>
      <c r="J48" s="28"/>
      <c r="K48" s="28"/>
      <c r="L48" s="28"/>
      <c r="M48" s="28"/>
      <c r="N48" s="28"/>
      <c r="O48" s="133" t="s">
        <v>80</v>
      </c>
      <c r="P48" s="133" t="s">
        <v>82</v>
      </c>
      <c r="Q48" s="294" t="s">
        <v>379</v>
      </c>
      <c r="R48" s="262">
        <f>R49</f>
        <v>6539</v>
      </c>
      <c r="S48" s="302">
        <f>S49</f>
        <v>0</v>
      </c>
      <c r="T48" s="262">
        <f t="shared" si="0"/>
        <v>0</v>
      </c>
    </row>
    <row r="49" spans="1:20" s="27" customFormat="1" hidden="1">
      <c r="A49" s="37"/>
      <c r="B49" s="38"/>
      <c r="C49" s="39"/>
      <c r="D49" s="30"/>
      <c r="E49" s="121"/>
      <c r="F49" s="491" t="s">
        <v>449</v>
      </c>
      <c r="G49" s="493"/>
      <c r="H49" s="28"/>
      <c r="I49" s="28"/>
      <c r="J49" s="28"/>
      <c r="K49" s="28"/>
      <c r="L49" s="28"/>
      <c r="M49" s="28"/>
      <c r="N49" s="28"/>
      <c r="O49" s="133" t="s">
        <v>80</v>
      </c>
      <c r="P49" s="133" t="s">
        <v>82</v>
      </c>
      <c r="Q49" s="294" t="s">
        <v>448</v>
      </c>
      <c r="R49" s="262">
        <v>6539</v>
      </c>
      <c r="S49" s="302">
        <v>0</v>
      </c>
      <c r="T49" s="262">
        <f t="shared" si="0"/>
        <v>0</v>
      </c>
    </row>
    <row r="50" spans="1:20" s="27" customFormat="1" hidden="1">
      <c r="A50" s="37"/>
      <c r="B50" s="38"/>
      <c r="C50" s="39"/>
      <c r="D50" s="30"/>
      <c r="E50" s="121"/>
      <c r="F50" s="491" t="s">
        <v>137</v>
      </c>
      <c r="G50" s="493"/>
      <c r="H50" s="28"/>
      <c r="I50" s="28"/>
      <c r="J50" s="28"/>
      <c r="K50" s="28"/>
      <c r="L50" s="28"/>
      <c r="M50" s="28"/>
      <c r="N50" s="28"/>
      <c r="O50" s="133" t="s">
        <v>80</v>
      </c>
      <c r="P50" s="133" t="s">
        <v>82</v>
      </c>
      <c r="Q50" s="294" t="s">
        <v>309</v>
      </c>
      <c r="R50" s="262">
        <f>R51</f>
        <v>3036</v>
      </c>
      <c r="S50" s="302">
        <f>S51</f>
        <v>0</v>
      </c>
      <c r="T50" s="262">
        <f t="shared" si="0"/>
        <v>0</v>
      </c>
    </row>
    <row r="51" spans="1:20" s="27" customFormat="1" hidden="1">
      <c r="A51" s="37"/>
      <c r="B51" s="38"/>
      <c r="C51" s="39"/>
      <c r="D51" s="30"/>
      <c r="E51" s="121"/>
      <c r="F51" s="491" t="s">
        <v>380</v>
      </c>
      <c r="G51" s="493"/>
      <c r="H51" s="28"/>
      <c r="I51" s="28"/>
      <c r="J51" s="28"/>
      <c r="K51" s="28"/>
      <c r="L51" s="28"/>
      <c r="M51" s="28"/>
      <c r="N51" s="28"/>
      <c r="O51" s="133" t="s">
        <v>80</v>
      </c>
      <c r="P51" s="133" t="s">
        <v>82</v>
      </c>
      <c r="Q51" s="294" t="s">
        <v>379</v>
      </c>
      <c r="R51" s="262">
        <f>R52</f>
        <v>3036</v>
      </c>
      <c r="S51" s="302">
        <f>S52</f>
        <v>0</v>
      </c>
      <c r="T51" s="262">
        <f t="shared" si="0"/>
        <v>0</v>
      </c>
    </row>
    <row r="52" spans="1:20" s="27" customFormat="1" hidden="1">
      <c r="A52" s="37"/>
      <c r="B52" s="38"/>
      <c r="C52" s="39"/>
      <c r="D52" s="30"/>
      <c r="E52" s="121"/>
      <c r="F52" s="491" t="s">
        <v>449</v>
      </c>
      <c r="G52" s="493"/>
      <c r="H52" s="28"/>
      <c r="I52" s="28"/>
      <c r="J52" s="28"/>
      <c r="K52" s="28"/>
      <c r="L52" s="28"/>
      <c r="M52" s="28"/>
      <c r="N52" s="28"/>
      <c r="O52" s="133" t="s">
        <v>80</v>
      </c>
      <c r="P52" s="133" t="s">
        <v>82</v>
      </c>
      <c r="Q52" s="294" t="s">
        <v>448</v>
      </c>
      <c r="R52" s="262">
        <v>3036</v>
      </c>
      <c r="S52" s="302">
        <v>0</v>
      </c>
      <c r="T52" s="262">
        <f t="shared" si="0"/>
        <v>0</v>
      </c>
    </row>
    <row r="53" spans="1:20" s="27" customFormat="1" hidden="1">
      <c r="A53" s="37"/>
      <c r="B53" s="38"/>
      <c r="C53" s="39"/>
      <c r="D53" s="30"/>
      <c r="E53" s="121"/>
      <c r="F53" s="491" t="s">
        <v>135</v>
      </c>
      <c r="G53" s="493"/>
      <c r="H53" s="28"/>
      <c r="I53" s="28"/>
      <c r="J53" s="28"/>
      <c r="K53" s="28"/>
      <c r="L53" s="28"/>
      <c r="M53" s="28"/>
      <c r="N53" s="28"/>
      <c r="O53" s="133" t="s">
        <v>80</v>
      </c>
      <c r="P53" s="133" t="s">
        <v>82</v>
      </c>
      <c r="Q53" s="294" t="s">
        <v>309</v>
      </c>
      <c r="R53" s="262">
        <f>R54</f>
        <v>817</v>
      </c>
      <c r="S53" s="302">
        <f>S54</f>
        <v>0</v>
      </c>
      <c r="T53" s="262">
        <f t="shared" si="0"/>
        <v>0</v>
      </c>
    </row>
    <row r="54" spans="1:20" s="27" customFormat="1" hidden="1">
      <c r="A54" s="37"/>
      <c r="B54" s="38"/>
      <c r="C54" s="39"/>
      <c r="D54" s="30"/>
      <c r="E54" s="121"/>
      <c r="F54" s="491" t="s">
        <v>380</v>
      </c>
      <c r="G54" s="493"/>
      <c r="H54" s="28"/>
      <c r="I54" s="28"/>
      <c r="J54" s="28"/>
      <c r="K54" s="28"/>
      <c r="L54" s="28"/>
      <c r="M54" s="28"/>
      <c r="N54" s="28"/>
      <c r="O54" s="133" t="s">
        <v>80</v>
      </c>
      <c r="P54" s="133" t="s">
        <v>82</v>
      </c>
      <c r="Q54" s="294" t="s">
        <v>379</v>
      </c>
      <c r="R54" s="262">
        <f>R55</f>
        <v>817</v>
      </c>
      <c r="S54" s="302">
        <f>S55</f>
        <v>0</v>
      </c>
      <c r="T54" s="262">
        <f t="shared" si="0"/>
        <v>0</v>
      </c>
    </row>
    <row r="55" spans="1:20" s="27" customFormat="1" hidden="1">
      <c r="A55" s="37"/>
      <c r="B55" s="38"/>
      <c r="C55" s="39"/>
      <c r="D55" s="30"/>
      <c r="E55" s="121"/>
      <c r="F55" s="491" t="s">
        <v>449</v>
      </c>
      <c r="G55" s="493"/>
      <c r="H55" s="28"/>
      <c r="I55" s="28"/>
      <c r="J55" s="28"/>
      <c r="K55" s="28"/>
      <c r="L55" s="28"/>
      <c r="M55" s="28"/>
      <c r="N55" s="28"/>
      <c r="O55" s="133" t="s">
        <v>80</v>
      </c>
      <c r="P55" s="133" t="s">
        <v>82</v>
      </c>
      <c r="Q55" s="294" t="s">
        <v>448</v>
      </c>
      <c r="R55" s="262">
        <v>817</v>
      </c>
      <c r="S55" s="302">
        <v>0</v>
      </c>
      <c r="T55" s="262">
        <f t="shared" si="0"/>
        <v>0</v>
      </c>
    </row>
    <row r="56" spans="1:20" s="27" customFormat="1" hidden="1">
      <c r="A56" s="37"/>
      <c r="B56" s="38"/>
      <c r="C56" s="39"/>
      <c r="D56" s="30"/>
      <c r="E56" s="121"/>
      <c r="F56" s="491" t="s">
        <v>136</v>
      </c>
      <c r="G56" s="493"/>
      <c r="H56" s="28"/>
      <c r="I56" s="28"/>
      <c r="J56" s="28"/>
      <c r="K56" s="28"/>
      <c r="L56" s="28"/>
      <c r="M56" s="28"/>
      <c r="N56" s="28"/>
      <c r="O56" s="133" t="s">
        <v>80</v>
      </c>
      <c r="P56" s="133" t="s">
        <v>82</v>
      </c>
      <c r="Q56" s="294" t="s">
        <v>309</v>
      </c>
      <c r="R56" s="262">
        <f>R57</f>
        <v>16698</v>
      </c>
      <c r="S56" s="302">
        <f>S57</f>
        <v>720</v>
      </c>
      <c r="T56" s="262">
        <f t="shared" si="0"/>
        <v>4.3118936399568808</v>
      </c>
    </row>
    <row r="57" spans="1:20" s="27" customFormat="1" hidden="1">
      <c r="A57" s="37"/>
      <c r="B57" s="38"/>
      <c r="C57" s="39"/>
      <c r="D57" s="30"/>
      <c r="E57" s="121"/>
      <c r="F57" s="491" t="s">
        <v>380</v>
      </c>
      <c r="G57" s="493"/>
      <c r="H57" s="28"/>
      <c r="I57" s="28"/>
      <c r="J57" s="28"/>
      <c r="K57" s="28"/>
      <c r="L57" s="28"/>
      <c r="M57" s="28"/>
      <c r="N57" s="28"/>
      <c r="O57" s="133" t="s">
        <v>80</v>
      </c>
      <c r="P57" s="133" t="s">
        <v>82</v>
      </c>
      <c r="Q57" s="294" t="s">
        <v>379</v>
      </c>
      <c r="R57" s="262">
        <f>R58</f>
        <v>16698</v>
      </c>
      <c r="S57" s="302">
        <f>S58</f>
        <v>720</v>
      </c>
      <c r="T57" s="262">
        <f t="shared" si="0"/>
        <v>4.3118936399568808</v>
      </c>
    </row>
    <row r="58" spans="1:20" s="27" customFormat="1" hidden="1">
      <c r="A58" s="37"/>
      <c r="B58" s="38"/>
      <c r="C58" s="39"/>
      <c r="D58" s="30"/>
      <c r="E58" s="121"/>
      <c r="F58" s="491" t="s">
        <v>449</v>
      </c>
      <c r="G58" s="493"/>
      <c r="H58" s="28"/>
      <c r="I58" s="28"/>
      <c r="J58" s="28"/>
      <c r="K58" s="28"/>
      <c r="L58" s="28"/>
      <c r="M58" s="28"/>
      <c r="N58" s="28"/>
      <c r="O58" s="133" t="s">
        <v>80</v>
      </c>
      <c r="P58" s="133" t="s">
        <v>82</v>
      </c>
      <c r="Q58" s="294" t="s">
        <v>448</v>
      </c>
      <c r="R58" s="262">
        <v>16698</v>
      </c>
      <c r="S58" s="302">
        <v>720</v>
      </c>
      <c r="T58" s="262">
        <f t="shared" si="0"/>
        <v>4.3118936399568808</v>
      </c>
    </row>
    <row r="59" spans="1:20" s="27" customFormat="1" ht="65.25" customHeight="1">
      <c r="A59" s="37"/>
      <c r="B59" s="38"/>
      <c r="C59" s="38"/>
      <c r="D59" s="30"/>
      <c r="E59" s="121"/>
      <c r="F59" s="486" t="s">
        <v>384</v>
      </c>
      <c r="G59" s="487"/>
      <c r="H59" s="25" t="e">
        <f>#REF!+#REF!</f>
        <v>#REF!</v>
      </c>
      <c r="I59" s="25" t="e">
        <f>#REF!+#REF!</f>
        <v>#REF!</v>
      </c>
      <c r="J59" s="25" t="e">
        <f>#REF!+#REF!</f>
        <v>#REF!</v>
      </c>
      <c r="K59" s="25" t="e">
        <f>#REF!+#REF!</f>
        <v>#REF!</v>
      </c>
      <c r="L59" s="25" t="e">
        <f>#REF!+#REF!</f>
        <v>#REF!</v>
      </c>
      <c r="M59" s="25" t="e">
        <f>#REF!+#REF!</f>
        <v>#REF!</v>
      </c>
      <c r="N59" s="25" t="e">
        <f>#REF!+#REF!</f>
        <v>#REF!</v>
      </c>
      <c r="O59" s="31" t="s">
        <v>324</v>
      </c>
      <c r="P59" s="31" t="s">
        <v>473</v>
      </c>
      <c r="Q59" s="168" t="s">
        <v>309</v>
      </c>
      <c r="R59" s="225">
        <f>R60</f>
        <v>7939983.2999999998</v>
      </c>
      <c r="S59" s="403">
        <f>S60</f>
        <v>7939983.2999999998</v>
      </c>
      <c r="T59" s="262">
        <f t="shared" si="0"/>
        <v>100</v>
      </c>
    </row>
    <row r="60" spans="1:20" s="27" customFormat="1" hidden="1">
      <c r="A60" s="37"/>
      <c r="B60" s="38"/>
      <c r="C60" s="38"/>
      <c r="D60" s="30"/>
      <c r="E60" s="121"/>
      <c r="F60" s="486" t="s">
        <v>412</v>
      </c>
      <c r="G60" s="487"/>
      <c r="H60" s="487"/>
      <c r="I60" s="25"/>
      <c r="J60" s="25"/>
      <c r="K60" s="25"/>
      <c r="L60" s="25"/>
      <c r="M60" s="25"/>
      <c r="N60" s="25"/>
      <c r="O60" s="31" t="s">
        <v>324</v>
      </c>
      <c r="P60" s="173" t="s">
        <v>471</v>
      </c>
      <c r="Q60" s="168" t="s">
        <v>309</v>
      </c>
      <c r="R60" s="225">
        <f>R61</f>
        <v>7939983.2999999998</v>
      </c>
      <c r="S60" s="403">
        <f>S61</f>
        <v>7939983.2999999998</v>
      </c>
      <c r="T60" s="262">
        <f t="shared" si="0"/>
        <v>100</v>
      </c>
    </row>
    <row r="61" spans="1:20" s="27" customFormat="1" hidden="1">
      <c r="A61" s="37"/>
      <c r="B61" s="38"/>
      <c r="C61" s="38"/>
      <c r="D61" s="30"/>
      <c r="E61" s="121"/>
      <c r="F61" s="486" t="s">
        <v>413</v>
      </c>
      <c r="G61" s="487"/>
      <c r="H61" s="25"/>
      <c r="I61" s="25"/>
      <c r="J61" s="25"/>
      <c r="K61" s="25"/>
      <c r="L61" s="25"/>
      <c r="M61" s="25"/>
      <c r="N61" s="25"/>
      <c r="O61" s="31" t="s">
        <v>324</v>
      </c>
      <c r="P61" s="26" t="s">
        <v>472</v>
      </c>
      <c r="Q61" s="168" t="s">
        <v>309</v>
      </c>
      <c r="R61" s="225">
        <f>R63+R68</f>
        <v>7939983.2999999998</v>
      </c>
      <c r="S61" s="403">
        <f>S63+S68</f>
        <v>7939983.2999999998</v>
      </c>
      <c r="T61" s="262">
        <f t="shared" si="0"/>
        <v>100</v>
      </c>
    </row>
    <row r="62" spans="1:20" s="27" customFormat="1" hidden="1">
      <c r="A62" s="37"/>
      <c r="B62" s="38"/>
      <c r="C62" s="38"/>
      <c r="D62" s="30"/>
      <c r="E62" s="121"/>
      <c r="F62" s="484" t="s">
        <v>31</v>
      </c>
      <c r="G62" s="488"/>
      <c r="H62" s="25"/>
      <c r="I62" s="25"/>
      <c r="J62" s="25"/>
      <c r="K62" s="25"/>
      <c r="L62" s="25"/>
      <c r="M62" s="25"/>
      <c r="N62" s="25"/>
      <c r="O62" s="31" t="s">
        <v>324</v>
      </c>
      <c r="P62" s="26" t="s">
        <v>34</v>
      </c>
      <c r="Q62" s="168" t="s">
        <v>309</v>
      </c>
      <c r="R62" s="225">
        <f>R63+R68</f>
        <v>7939983.2999999998</v>
      </c>
      <c r="S62" s="403">
        <f>S63+S68</f>
        <v>7939983.2999999998</v>
      </c>
      <c r="T62" s="262">
        <f t="shared" si="0"/>
        <v>100</v>
      </c>
    </row>
    <row r="63" spans="1:20" s="27" customFormat="1" hidden="1">
      <c r="A63" s="37"/>
      <c r="B63" s="38"/>
      <c r="C63" s="38"/>
      <c r="D63" s="30"/>
      <c r="E63" s="121"/>
      <c r="F63" s="486" t="s">
        <v>414</v>
      </c>
      <c r="G63" s="487"/>
      <c r="H63" s="487"/>
      <c r="I63" s="25"/>
      <c r="J63" s="25"/>
      <c r="K63" s="25"/>
      <c r="L63" s="25"/>
      <c r="M63" s="25"/>
      <c r="N63" s="25"/>
      <c r="O63" s="31" t="s">
        <v>324</v>
      </c>
      <c r="P63" s="31" t="s">
        <v>36</v>
      </c>
      <c r="Q63" s="168" t="s">
        <v>309</v>
      </c>
      <c r="R63" s="225">
        <f>R64+R66</f>
        <v>6938721.3399999999</v>
      </c>
      <c r="S63" s="225">
        <f>S64+S66</f>
        <v>6938721.3399999999</v>
      </c>
      <c r="T63" s="262">
        <f t="shared" si="0"/>
        <v>100</v>
      </c>
    </row>
    <row r="64" spans="1:20" s="27" customFormat="1" hidden="1">
      <c r="A64" s="37"/>
      <c r="B64" s="38"/>
      <c r="C64" s="38"/>
      <c r="D64" s="30"/>
      <c r="E64" s="121"/>
      <c r="F64" s="484" t="s">
        <v>376</v>
      </c>
      <c r="G64" s="488"/>
      <c r="H64" s="25"/>
      <c r="I64" s="25"/>
      <c r="J64" s="25"/>
      <c r="K64" s="25"/>
      <c r="L64" s="25"/>
      <c r="M64" s="25"/>
      <c r="N64" s="25"/>
      <c r="O64" s="31" t="s">
        <v>324</v>
      </c>
      <c r="P64" s="31" t="s">
        <v>36</v>
      </c>
      <c r="Q64" s="168" t="s">
        <v>377</v>
      </c>
      <c r="R64" s="225">
        <f>R65</f>
        <v>6934971.3399999999</v>
      </c>
      <c r="S64" s="403">
        <f>S65</f>
        <v>6934971.3399999999</v>
      </c>
      <c r="T64" s="262">
        <f t="shared" si="0"/>
        <v>100</v>
      </c>
    </row>
    <row r="65" spans="1:20" s="27" customFormat="1" hidden="1">
      <c r="A65" s="37"/>
      <c r="B65" s="38"/>
      <c r="C65" s="38"/>
      <c r="D65" s="30"/>
      <c r="E65" s="121"/>
      <c r="F65" s="484" t="s">
        <v>446</v>
      </c>
      <c r="G65" s="488"/>
      <c r="H65" s="25"/>
      <c r="I65" s="25"/>
      <c r="J65" s="25"/>
      <c r="K65" s="25"/>
      <c r="L65" s="25"/>
      <c r="M65" s="25"/>
      <c r="N65" s="25"/>
      <c r="O65" s="31" t="s">
        <v>324</v>
      </c>
      <c r="P65" s="31" t="s">
        <v>36</v>
      </c>
      <c r="Q65" s="168" t="s">
        <v>447</v>
      </c>
      <c r="R65" s="225">
        <v>6934971.3399999999</v>
      </c>
      <c r="S65" s="225">
        <v>6934971.3399999999</v>
      </c>
      <c r="T65" s="262">
        <f t="shared" si="0"/>
        <v>100</v>
      </c>
    </row>
    <row r="66" spans="1:20" s="27" customFormat="1" hidden="1">
      <c r="A66" s="37"/>
      <c r="B66" s="38"/>
      <c r="C66" s="38"/>
      <c r="D66" s="30"/>
      <c r="E66" s="121"/>
      <c r="F66" s="484" t="s">
        <v>380</v>
      </c>
      <c r="G66" s="488"/>
      <c r="H66" s="25"/>
      <c r="I66" s="28"/>
      <c r="J66" s="28"/>
      <c r="K66" s="28"/>
      <c r="L66" s="28"/>
      <c r="M66" s="28"/>
      <c r="N66" s="28"/>
      <c r="O66" s="31" t="s">
        <v>324</v>
      </c>
      <c r="P66" s="31" t="s">
        <v>36</v>
      </c>
      <c r="Q66" s="168" t="s">
        <v>379</v>
      </c>
      <c r="R66" s="142">
        <f>R67</f>
        <v>3750</v>
      </c>
      <c r="S66" s="328">
        <f>S67</f>
        <v>3750</v>
      </c>
      <c r="T66" s="262">
        <f t="shared" si="0"/>
        <v>100</v>
      </c>
    </row>
    <row r="67" spans="1:20" s="27" customFormat="1" hidden="1">
      <c r="A67" s="37"/>
      <c r="B67" s="38"/>
      <c r="C67" s="38"/>
      <c r="D67" s="30"/>
      <c r="E67" s="121"/>
      <c r="F67" s="484" t="s">
        <v>449</v>
      </c>
      <c r="G67" s="488"/>
      <c r="H67" s="25"/>
      <c r="I67" s="28"/>
      <c r="J67" s="28"/>
      <c r="K67" s="28"/>
      <c r="L67" s="28"/>
      <c r="M67" s="28"/>
      <c r="N67" s="28"/>
      <c r="O67" s="31" t="s">
        <v>324</v>
      </c>
      <c r="P67" s="31" t="s">
        <v>36</v>
      </c>
      <c r="Q67" s="168" t="s">
        <v>448</v>
      </c>
      <c r="R67" s="142">
        <v>3750</v>
      </c>
      <c r="S67" s="328">
        <v>3750</v>
      </c>
      <c r="T67" s="262">
        <f t="shared" si="0"/>
        <v>100</v>
      </c>
    </row>
    <row r="68" spans="1:20" s="27" customFormat="1" hidden="1">
      <c r="A68" s="37"/>
      <c r="B68" s="38"/>
      <c r="C68" s="38"/>
      <c r="D68" s="30"/>
      <c r="E68" s="121"/>
      <c r="F68" s="484" t="s">
        <v>385</v>
      </c>
      <c r="G68" s="488"/>
      <c r="H68" s="25"/>
      <c r="I68" s="28"/>
      <c r="J68" s="28"/>
      <c r="K68" s="28"/>
      <c r="L68" s="28"/>
      <c r="M68" s="28"/>
      <c r="N68" s="28"/>
      <c r="O68" s="31" t="s">
        <v>324</v>
      </c>
      <c r="P68" s="31" t="s">
        <v>40</v>
      </c>
      <c r="Q68" s="168" t="s">
        <v>309</v>
      </c>
      <c r="R68" s="142">
        <f>R69</f>
        <v>1001261.96</v>
      </c>
      <c r="S68" s="328">
        <f>S69</f>
        <v>1001261.96</v>
      </c>
      <c r="T68" s="262">
        <f t="shared" si="0"/>
        <v>100</v>
      </c>
    </row>
    <row r="69" spans="1:20" s="27" customFormat="1" hidden="1">
      <c r="A69" s="37"/>
      <c r="B69" s="38"/>
      <c r="C69" s="38"/>
      <c r="D69" s="30"/>
      <c r="E69" s="121"/>
      <c r="F69" s="484" t="s">
        <v>376</v>
      </c>
      <c r="G69" s="488"/>
      <c r="H69" s="25"/>
      <c r="I69" s="28"/>
      <c r="J69" s="28"/>
      <c r="K69" s="28"/>
      <c r="L69" s="28"/>
      <c r="M69" s="28"/>
      <c r="N69" s="28"/>
      <c r="O69" s="31" t="s">
        <v>324</v>
      </c>
      <c r="P69" s="31" t="s">
        <v>40</v>
      </c>
      <c r="Q69" s="168" t="s">
        <v>377</v>
      </c>
      <c r="R69" s="142">
        <f>R70</f>
        <v>1001261.96</v>
      </c>
      <c r="S69" s="328">
        <f>S70</f>
        <v>1001261.96</v>
      </c>
      <c r="T69" s="262">
        <f t="shared" si="0"/>
        <v>100</v>
      </c>
    </row>
    <row r="70" spans="1:20" s="27" customFormat="1" hidden="1">
      <c r="A70" s="37"/>
      <c r="B70" s="38"/>
      <c r="C70" s="38"/>
      <c r="D70" s="30"/>
      <c r="E70" s="121"/>
      <c r="F70" s="484" t="s">
        <v>446</v>
      </c>
      <c r="G70" s="488"/>
      <c r="H70" s="25"/>
      <c r="I70" s="28"/>
      <c r="J70" s="28"/>
      <c r="K70" s="28"/>
      <c r="L70" s="28"/>
      <c r="M70" s="28"/>
      <c r="N70" s="28"/>
      <c r="O70" s="31" t="s">
        <v>324</v>
      </c>
      <c r="P70" s="31" t="s">
        <v>40</v>
      </c>
      <c r="Q70" s="168" t="s">
        <v>447</v>
      </c>
      <c r="R70" s="142">
        <v>1001261.96</v>
      </c>
      <c r="S70" s="328">
        <v>1001261.96</v>
      </c>
      <c r="T70" s="262">
        <f t="shared" si="0"/>
        <v>100</v>
      </c>
    </row>
    <row r="71" spans="1:20" s="27" customFormat="1" ht="37.5" customHeight="1">
      <c r="A71" s="37"/>
      <c r="B71" s="38"/>
      <c r="C71" s="38"/>
      <c r="D71" s="30"/>
      <c r="E71" s="121"/>
      <c r="F71" s="527" t="s">
        <v>102</v>
      </c>
      <c r="G71" s="595"/>
      <c r="H71" s="222"/>
      <c r="I71" s="28"/>
      <c r="J71" s="28"/>
      <c r="K71" s="28"/>
      <c r="L71" s="28"/>
      <c r="M71" s="28"/>
      <c r="N71" s="28"/>
      <c r="O71" s="133" t="s">
        <v>311</v>
      </c>
      <c r="P71" s="133" t="s">
        <v>473</v>
      </c>
      <c r="Q71" s="294" t="s">
        <v>309</v>
      </c>
      <c r="R71" s="262">
        <f t="shared" ref="R71:S76" si="2">R72</f>
        <v>3790137.1</v>
      </c>
      <c r="S71" s="302">
        <f t="shared" si="2"/>
        <v>3790137.1</v>
      </c>
      <c r="T71" s="262">
        <f t="shared" si="0"/>
        <v>100</v>
      </c>
    </row>
    <row r="72" spans="1:20" s="27" customFormat="1" hidden="1">
      <c r="A72" s="37"/>
      <c r="B72" s="38"/>
      <c r="C72" s="38"/>
      <c r="D72" s="30"/>
      <c r="E72" s="121"/>
      <c r="F72" s="486" t="s">
        <v>412</v>
      </c>
      <c r="G72" s="487"/>
      <c r="H72" s="487"/>
      <c r="I72" s="28"/>
      <c r="J72" s="28"/>
      <c r="K72" s="28"/>
      <c r="L72" s="28"/>
      <c r="M72" s="28"/>
      <c r="N72" s="28"/>
      <c r="O72" s="133" t="s">
        <v>311</v>
      </c>
      <c r="P72" s="173" t="s">
        <v>471</v>
      </c>
      <c r="Q72" s="168" t="s">
        <v>309</v>
      </c>
      <c r="R72" s="262">
        <f t="shared" si="2"/>
        <v>3790137.1</v>
      </c>
      <c r="S72" s="302">
        <f t="shared" si="2"/>
        <v>3790137.1</v>
      </c>
      <c r="T72" s="262">
        <f t="shared" si="0"/>
        <v>100</v>
      </c>
    </row>
    <row r="73" spans="1:20" s="27" customFormat="1" hidden="1">
      <c r="A73" s="37"/>
      <c r="B73" s="38"/>
      <c r="C73" s="38"/>
      <c r="D73" s="30"/>
      <c r="E73" s="121"/>
      <c r="F73" s="486" t="s">
        <v>413</v>
      </c>
      <c r="G73" s="487"/>
      <c r="H73" s="25"/>
      <c r="I73" s="28"/>
      <c r="J73" s="28"/>
      <c r="K73" s="28"/>
      <c r="L73" s="28"/>
      <c r="M73" s="28"/>
      <c r="N73" s="28"/>
      <c r="O73" s="133" t="s">
        <v>311</v>
      </c>
      <c r="P73" s="26" t="s">
        <v>472</v>
      </c>
      <c r="Q73" s="168" t="s">
        <v>309</v>
      </c>
      <c r="R73" s="262">
        <f t="shared" si="2"/>
        <v>3790137.1</v>
      </c>
      <c r="S73" s="302">
        <f t="shared" si="2"/>
        <v>3790137.1</v>
      </c>
      <c r="T73" s="262">
        <f t="shared" si="0"/>
        <v>100</v>
      </c>
    </row>
    <row r="74" spans="1:20" s="27" customFormat="1" hidden="1">
      <c r="A74" s="37"/>
      <c r="B74" s="38"/>
      <c r="C74" s="38"/>
      <c r="D74" s="30"/>
      <c r="E74" s="121"/>
      <c r="F74" s="484" t="s">
        <v>103</v>
      </c>
      <c r="G74" s="488"/>
      <c r="H74" s="25"/>
      <c r="I74" s="28"/>
      <c r="J74" s="28"/>
      <c r="K74" s="28"/>
      <c r="L74" s="28"/>
      <c r="M74" s="28"/>
      <c r="N74" s="28"/>
      <c r="O74" s="133" t="s">
        <v>311</v>
      </c>
      <c r="P74" s="312" t="s">
        <v>34</v>
      </c>
      <c r="Q74" s="168" t="s">
        <v>309</v>
      </c>
      <c r="R74" s="262">
        <f t="shared" si="2"/>
        <v>3790137.1</v>
      </c>
      <c r="S74" s="302">
        <f t="shared" si="2"/>
        <v>3790137.1</v>
      </c>
      <c r="T74" s="262">
        <f t="shared" si="0"/>
        <v>100</v>
      </c>
    </row>
    <row r="75" spans="1:20" s="27" customFormat="1" hidden="1">
      <c r="A75" s="37"/>
      <c r="B75" s="38"/>
      <c r="C75" s="38"/>
      <c r="D75" s="30"/>
      <c r="E75" s="121"/>
      <c r="F75" s="527" t="s">
        <v>104</v>
      </c>
      <c r="G75" s="595"/>
      <c r="H75" s="222"/>
      <c r="I75" s="28"/>
      <c r="J75" s="28"/>
      <c r="K75" s="28"/>
      <c r="L75" s="28"/>
      <c r="M75" s="28"/>
      <c r="N75" s="28"/>
      <c r="O75" s="133" t="s">
        <v>311</v>
      </c>
      <c r="P75" s="133" t="s">
        <v>106</v>
      </c>
      <c r="Q75" s="356" t="s">
        <v>309</v>
      </c>
      <c r="R75" s="262">
        <f t="shared" si="2"/>
        <v>3790137.1</v>
      </c>
      <c r="S75" s="302">
        <f t="shared" si="2"/>
        <v>3790137.1</v>
      </c>
      <c r="T75" s="262">
        <f t="shared" si="0"/>
        <v>100</v>
      </c>
    </row>
    <row r="76" spans="1:20" s="27" customFormat="1" hidden="1">
      <c r="A76" s="37"/>
      <c r="B76" s="38"/>
      <c r="C76" s="38"/>
      <c r="D76" s="30"/>
      <c r="E76" s="121"/>
      <c r="F76" s="491" t="s">
        <v>382</v>
      </c>
      <c r="G76" s="493"/>
      <c r="H76" s="143"/>
      <c r="I76" s="28"/>
      <c r="J76" s="28"/>
      <c r="K76" s="28"/>
      <c r="L76" s="28"/>
      <c r="M76" s="28"/>
      <c r="N76" s="28"/>
      <c r="O76" s="133" t="s">
        <v>311</v>
      </c>
      <c r="P76" s="133" t="s">
        <v>106</v>
      </c>
      <c r="Q76" s="294" t="s">
        <v>383</v>
      </c>
      <c r="R76" s="262">
        <f t="shared" si="2"/>
        <v>3790137.1</v>
      </c>
      <c r="S76" s="302">
        <f t="shared" si="2"/>
        <v>3790137.1</v>
      </c>
      <c r="T76" s="262">
        <f t="shared" si="0"/>
        <v>100</v>
      </c>
    </row>
    <row r="77" spans="1:20" s="27" customFormat="1" hidden="1">
      <c r="A77" s="37"/>
      <c r="B77" s="38"/>
      <c r="C77" s="38"/>
      <c r="D77" s="30"/>
      <c r="E77" s="121"/>
      <c r="F77" s="491" t="s">
        <v>105</v>
      </c>
      <c r="G77" s="493"/>
      <c r="H77" s="143"/>
      <c r="I77" s="28"/>
      <c r="J77" s="28"/>
      <c r="K77" s="28"/>
      <c r="L77" s="28"/>
      <c r="M77" s="28"/>
      <c r="N77" s="28"/>
      <c r="O77" s="133" t="s">
        <v>311</v>
      </c>
      <c r="P77" s="133" t="s">
        <v>106</v>
      </c>
      <c r="Q77" s="294" t="s">
        <v>107</v>
      </c>
      <c r="R77" s="262">
        <v>3790137.1</v>
      </c>
      <c r="S77" s="262">
        <v>3790137.1</v>
      </c>
      <c r="T77" s="262">
        <f t="shared" ref="T77:T140" si="3">S77/R77*100</f>
        <v>100</v>
      </c>
    </row>
    <row r="78" spans="1:20" s="27" customFormat="1" ht="19.5" customHeight="1">
      <c r="A78" s="41">
        <v>3001</v>
      </c>
      <c r="B78" s="594" t="s">
        <v>328</v>
      </c>
      <c r="C78" s="594"/>
      <c r="D78" s="30" t="s">
        <v>329</v>
      </c>
      <c r="E78" s="121"/>
      <c r="F78" s="486" t="s">
        <v>386</v>
      </c>
      <c r="G78" s="487"/>
      <c r="H78" s="28" t="e">
        <f>H83+#REF!+#REF!</f>
        <v>#REF!</v>
      </c>
      <c r="I78" s="28" t="e">
        <f>I83+#REF!+#REF!</f>
        <v>#REF!</v>
      </c>
      <c r="J78" s="28" t="e">
        <f>J83+#REF!+#REF!</f>
        <v>#REF!</v>
      </c>
      <c r="K78" s="28" t="e">
        <f>K83+#REF!+#REF!</f>
        <v>#REF!</v>
      </c>
      <c r="L78" s="28" t="e">
        <f>L83+#REF!+#REF!</f>
        <v>#REF!</v>
      </c>
      <c r="M78" s="28" t="e">
        <f>M83+#REF!+#REF!</f>
        <v>#REF!</v>
      </c>
      <c r="N78" s="28" t="e">
        <f>N83+#REF!+#REF!</f>
        <v>#REF!</v>
      </c>
      <c r="O78" s="31" t="s">
        <v>326</v>
      </c>
      <c r="P78" s="31" t="s">
        <v>473</v>
      </c>
      <c r="Q78" s="168" t="s">
        <v>309</v>
      </c>
      <c r="R78" s="143">
        <f>R83</f>
        <v>0</v>
      </c>
      <c r="S78" s="242">
        <f>S83</f>
        <v>0</v>
      </c>
      <c r="T78" s="262">
        <v>0</v>
      </c>
    </row>
    <row r="79" spans="1:20" s="27" customFormat="1" ht="2.25" hidden="1" customHeight="1">
      <c r="A79" s="41"/>
      <c r="B79" s="452"/>
      <c r="C79" s="452"/>
      <c r="D79" s="30"/>
      <c r="E79" s="121"/>
      <c r="F79" s="486" t="s">
        <v>412</v>
      </c>
      <c r="G79" s="487"/>
      <c r="H79" s="487"/>
      <c r="I79" s="28"/>
      <c r="J79" s="28"/>
      <c r="K79" s="28"/>
      <c r="L79" s="28"/>
      <c r="M79" s="28"/>
      <c r="N79" s="28"/>
      <c r="O79" s="31" t="s">
        <v>326</v>
      </c>
      <c r="P79" s="173" t="s">
        <v>471</v>
      </c>
      <c r="Q79" s="168" t="s">
        <v>309</v>
      </c>
      <c r="R79" s="143">
        <f>R80</f>
        <v>0</v>
      </c>
      <c r="S79" s="242">
        <f>S80</f>
        <v>0</v>
      </c>
      <c r="T79" s="262">
        <v>0</v>
      </c>
    </row>
    <row r="80" spans="1:20" s="27" customFormat="1" hidden="1">
      <c r="A80" s="41"/>
      <c r="B80" s="452"/>
      <c r="C80" s="452"/>
      <c r="D80" s="30"/>
      <c r="E80" s="121"/>
      <c r="F80" s="486" t="s">
        <v>413</v>
      </c>
      <c r="G80" s="487"/>
      <c r="H80" s="25"/>
      <c r="I80" s="28"/>
      <c r="J80" s="28"/>
      <c r="K80" s="28"/>
      <c r="L80" s="28"/>
      <c r="M80" s="28"/>
      <c r="N80" s="28"/>
      <c r="O80" s="31" t="s">
        <v>326</v>
      </c>
      <c r="P80" s="26" t="s">
        <v>472</v>
      </c>
      <c r="Q80" s="168" t="s">
        <v>309</v>
      </c>
      <c r="R80" s="143">
        <f>R82</f>
        <v>0</v>
      </c>
      <c r="S80" s="242">
        <f>S82</f>
        <v>0</v>
      </c>
      <c r="T80" s="262">
        <v>0</v>
      </c>
    </row>
    <row r="81" spans="1:20" s="27" customFormat="1" hidden="1">
      <c r="A81" s="41"/>
      <c r="B81" s="452"/>
      <c r="C81" s="452"/>
      <c r="D81" s="30"/>
      <c r="E81" s="121"/>
      <c r="F81" s="513" t="s">
        <v>45</v>
      </c>
      <c r="G81" s="532"/>
      <c r="H81" s="25"/>
      <c r="I81" s="28"/>
      <c r="J81" s="28"/>
      <c r="K81" s="28"/>
      <c r="L81" s="28"/>
      <c r="M81" s="28"/>
      <c r="N81" s="28"/>
      <c r="O81" s="31" t="s">
        <v>326</v>
      </c>
      <c r="P81" s="26" t="s">
        <v>34</v>
      </c>
      <c r="Q81" s="168" t="s">
        <v>309</v>
      </c>
      <c r="R81" s="143">
        <f t="shared" ref="R81:S83" si="4">R82</f>
        <v>0</v>
      </c>
      <c r="S81" s="242">
        <f t="shared" si="4"/>
        <v>0</v>
      </c>
      <c r="T81" s="262">
        <v>0</v>
      </c>
    </row>
    <row r="82" spans="1:20" s="27" customFormat="1" hidden="1">
      <c r="A82" s="41"/>
      <c r="B82" s="40"/>
      <c r="C82" s="42"/>
      <c r="D82" s="30"/>
      <c r="E82" s="121"/>
      <c r="F82" s="486" t="s">
        <v>415</v>
      </c>
      <c r="G82" s="487"/>
      <c r="H82" s="28"/>
      <c r="I82" s="28"/>
      <c r="J82" s="28"/>
      <c r="K82" s="28"/>
      <c r="L82" s="28"/>
      <c r="M82" s="28"/>
      <c r="N82" s="28"/>
      <c r="O82" s="31" t="s">
        <v>326</v>
      </c>
      <c r="P82" s="31" t="s">
        <v>41</v>
      </c>
      <c r="Q82" s="168" t="s">
        <v>309</v>
      </c>
      <c r="R82" s="143">
        <f t="shared" si="4"/>
        <v>0</v>
      </c>
      <c r="S82" s="242">
        <f t="shared" si="4"/>
        <v>0</v>
      </c>
      <c r="T82" s="262">
        <v>0</v>
      </c>
    </row>
    <row r="83" spans="1:20" s="27" customFormat="1" ht="204.75" hidden="1">
      <c r="A83" s="22" t="s">
        <v>330</v>
      </c>
      <c r="B83" s="40"/>
      <c r="C83" s="36" t="s">
        <v>331</v>
      </c>
      <c r="D83" s="30"/>
      <c r="E83" s="121"/>
      <c r="F83" s="486" t="s">
        <v>382</v>
      </c>
      <c r="G83" s="487"/>
      <c r="H83" s="28">
        <v>200000</v>
      </c>
      <c r="I83" s="28"/>
      <c r="J83" s="28"/>
      <c r="K83" s="28"/>
      <c r="L83" s="28"/>
      <c r="M83" s="28">
        <f>H83+I83+J83+K83+L83</f>
        <v>200000</v>
      </c>
      <c r="N83" s="28">
        <f>M83-H83</f>
        <v>0</v>
      </c>
      <c r="O83" s="31" t="s">
        <v>326</v>
      </c>
      <c r="P83" s="31" t="s">
        <v>41</v>
      </c>
      <c r="Q83" s="168" t="s">
        <v>383</v>
      </c>
      <c r="R83" s="142">
        <f t="shared" si="4"/>
        <v>0</v>
      </c>
      <c r="S83" s="328">
        <f t="shared" si="4"/>
        <v>0</v>
      </c>
      <c r="T83" s="262">
        <v>0</v>
      </c>
    </row>
    <row r="84" spans="1:20" s="27" customFormat="1" hidden="1">
      <c r="A84" s="22"/>
      <c r="B84" s="452"/>
      <c r="C84" s="93"/>
      <c r="D84" s="30"/>
      <c r="E84" s="121"/>
      <c r="F84" s="484" t="s">
        <v>461</v>
      </c>
      <c r="G84" s="488"/>
      <c r="H84" s="28"/>
      <c r="I84" s="28"/>
      <c r="J84" s="28"/>
      <c r="K84" s="28"/>
      <c r="L84" s="28"/>
      <c r="M84" s="28"/>
      <c r="N84" s="28"/>
      <c r="O84" s="31" t="s">
        <v>326</v>
      </c>
      <c r="P84" s="31" t="s">
        <v>41</v>
      </c>
      <c r="Q84" s="168" t="s">
        <v>460</v>
      </c>
      <c r="R84" s="142">
        <v>0</v>
      </c>
      <c r="S84" s="328">
        <v>0</v>
      </c>
      <c r="T84" s="262">
        <v>0</v>
      </c>
    </row>
    <row r="85" spans="1:20" s="27" customFormat="1" ht="23.25" customHeight="1">
      <c r="A85" s="41">
        <v>3003</v>
      </c>
      <c r="B85" s="594" t="s">
        <v>332</v>
      </c>
      <c r="C85" s="594"/>
      <c r="D85" s="30" t="s">
        <v>333</v>
      </c>
      <c r="E85" s="121"/>
      <c r="F85" s="486" t="s">
        <v>387</v>
      </c>
      <c r="G85" s="487"/>
      <c r="H85" s="28" t="e">
        <f>#REF!+#REF!+#REF!+#REF!+#REF!+H102+#REF!+#REF!+#REF!+#REF!+#REF!+#REF!+#REF!+H135+#REF!</f>
        <v>#REF!</v>
      </c>
      <c r="I85" s="28" t="e">
        <f>#REF!+#REF!+#REF!+#REF!+#REF!+I102+#REF!+#REF!+#REF!+#REF!+#REF!+#REF!+#REF!+I135+#REF!+#REF!+#REF!+#REF!</f>
        <v>#REF!</v>
      </c>
      <c r="J85" s="28" t="e">
        <f>#REF!+#REF!+#REF!+#REF!+#REF!+J102+#REF!+#REF!+#REF!+#REF!+#REF!+#REF!+#REF!+J135+#REF!+#REF!+#REF!+#REF!</f>
        <v>#REF!</v>
      </c>
      <c r="K85" s="28" t="e">
        <f>#REF!+#REF!+#REF!+#REF!+#REF!+K102+#REF!+#REF!+#REF!+#REF!+#REF!+#REF!+#REF!+K135+#REF!+#REF!+#REF!+#REF!</f>
        <v>#REF!</v>
      </c>
      <c r="L85" s="28" t="e">
        <f>#REF!+#REF!+#REF!+#REF!+#REF!+L102+#REF!+#REF!+#REF!+#REF!+#REF!+#REF!+#REF!+L135+#REF!+#REF!+#REF!+#REF!</f>
        <v>#REF!</v>
      </c>
      <c r="M85" s="28" t="e">
        <f>#REF!+#REF!+#REF!+#REF!+#REF!+M102+#REF!+#REF!+#REF!+#REF!+#REF!+#REF!+#REF!+M135+#REF!+#REF!+#REF!+#REF!</f>
        <v>#REF!</v>
      </c>
      <c r="N85" s="28" t="e">
        <f>#REF!+#REF!+#REF!+#REF!+#REF!+N102+#REF!+#REF!+#REF!+#REF!+#REF!+#REF!+#REF!+N135+#REF!+#REF!+#REF!+#REF!</f>
        <v>#REF!</v>
      </c>
      <c r="O85" s="31" t="s">
        <v>329</v>
      </c>
      <c r="P85" s="31" t="s">
        <v>473</v>
      </c>
      <c r="Q85" s="168" t="s">
        <v>309</v>
      </c>
      <c r="R85" s="143">
        <f>R98+R86+R92</f>
        <v>52622118.949999996</v>
      </c>
      <c r="S85" s="242">
        <f>S98+S86+S92</f>
        <v>51702282.25999999</v>
      </c>
      <c r="T85" s="262">
        <f t="shared" si="3"/>
        <v>98.251996102866926</v>
      </c>
    </row>
    <row r="86" spans="1:20" s="27" customFormat="1" hidden="1">
      <c r="A86" s="41"/>
      <c r="B86" s="452"/>
      <c r="C86" s="452"/>
      <c r="D86" s="30"/>
      <c r="E86" s="121"/>
      <c r="F86" s="482" t="s">
        <v>217</v>
      </c>
      <c r="G86" s="494"/>
      <c r="H86" s="28"/>
      <c r="I86" s="28"/>
      <c r="J86" s="28"/>
      <c r="K86" s="28"/>
      <c r="L86" s="28"/>
      <c r="M86" s="28"/>
      <c r="N86" s="28"/>
      <c r="O86" s="31" t="s">
        <v>329</v>
      </c>
      <c r="P86" s="31" t="s">
        <v>479</v>
      </c>
      <c r="Q86" s="168" t="s">
        <v>309</v>
      </c>
      <c r="R86" s="143">
        <f>R90</f>
        <v>338196.19</v>
      </c>
      <c r="S86" s="242">
        <f>S90</f>
        <v>338196.19</v>
      </c>
      <c r="T86" s="262">
        <f t="shared" si="3"/>
        <v>100</v>
      </c>
    </row>
    <row r="87" spans="1:20" s="27" customFormat="1" hidden="1">
      <c r="A87" s="41"/>
      <c r="B87" s="452"/>
      <c r="C87" s="452"/>
      <c r="D87" s="30"/>
      <c r="E87" s="121"/>
      <c r="F87" s="590" t="s">
        <v>223</v>
      </c>
      <c r="G87" s="591"/>
      <c r="H87" s="28"/>
      <c r="I87" s="28"/>
      <c r="J87" s="28"/>
      <c r="K87" s="28"/>
      <c r="L87" s="28"/>
      <c r="M87" s="28"/>
      <c r="N87" s="28"/>
      <c r="O87" s="31" t="s">
        <v>329</v>
      </c>
      <c r="P87" s="31" t="s">
        <v>510</v>
      </c>
      <c r="Q87" s="168" t="s">
        <v>309</v>
      </c>
      <c r="R87" s="143">
        <f>R89</f>
        <v>338196.19</v>
      </c>
      <c r="S87" s="242">
        <f>S89</f>
        <v>338196.19</v>
      </c>
      <c r="T87" s="262">
        <f t="shared" si="3"/>
        <v>100</v>
      </c>
    </row>
    <row r="88" spans="1:20" s="27" customFormat="1" hidden="1">
      <c r="A88" s="41"/>
      <c r="B88" s="452"/>
      <c r="C88" s="452"/>
      <c r="D88" s="30"/>
      <c r="E88" s="121"/>
      <c r="F88" s="592" t="s">
        <v>42</v>
      </c>
      <c r="G88" s="593"/>
      <c r="H88" s="28"/>
      <c r="I88" s="28"/>
      <c r="J88" s="28"/>
      <c r="K88" s="28"/>
      <c r="L88" s="28"/>
      <c r="M88" s="28"/>
      <c r="N88" s="28"/>
      <c r="O88" s="31" t="s">
        <v>329</v>
      </c>
      <c r="P88" s="31" t="s">
        <v>43</v>
      </c>
      <c r="Q88" s="168" t="s">
        <v>309</v>
      </c>
      <c r="R88" s="143">
        <f t="shared" ref="R88:S90" si="5">R89</f>
        <v>338196.19</v>
      </c>
      <c r="S88" s="242">
        <f t="shared" si="5"/>
        <v>338196.19</v>
      </c>
      <c r="T88" s="262">
        <f t="shared" si="3"/>
        <v>100</v>
      </c>
    </row>
    <row r="89" spans="1:20" s="27" customFormat="1" hidden="1">
      <c r="A89" s="41"/>
      <c r="B89" s="452"/>
      <c r="C89" s="452"/>
      <c r="D89" s="30"/>
      <c r="E89" s="121"/>
      <c r="F89" s="587" t="s">
        <v>98</v>
      </c>
      <c r="G89" s="493"/>
      <c r="H89" s="28"/>
      <c r="I89" s="28"/>
      <c r="J89" s="28"/>
      <c r="K89" s="28"/>
      <c r="L89" s="28"/>
      <c r="M89" s="28"/>
      <c r="N89" s="28"/>
      <c r="O89" s="31" t="s">
        <v>329</v>
      </c>
      <c r="P89" s="31" t="s">
        <v>44</v>
      </c>
      <c r="Q89" s="168" t="s">
        <v>309</v>
      </c>
      <c r="R89" s="143">
        <f t="shared" si="5"/>
        <v>338196.19</v>
      </c>
      <c r="S89" s="242">
        <f t="shared" si="5"/>
        <v>338196.19</v>
      </c>
      <c r="T89" s="262">
        <f t="shared" si="3"/>
        <v>100</v>
      </c>
    </row>
    <row r="90" spans="1:20" s="27" customFormat="1" hidden="1">
      <c r="A90" s="41"/>
      <c r="B90" s="452"/>
      <c r="C90" s="452"/>
      <c r="D90" s="30"/>
      <c r="E90" s="121"/>
      <c r="F90" s="487" t="s">
        <v>243</v>
      </c>
      <c r="G90" s="487"/>
      <c r="H90" s="28"/>
      <c r="I90" s="28"/>
      <c r="J90" s="28"/>
      <c r="K90" s="28"/>
      <c r="L90" s="28"/>
      <c r="M90" s="28"/>
      <c r="N90" s="28"/>
      <c r="O90" s="31" t="s">
        <v>329</v>
      </c>
      <c r="P90" s="31" t="s">
        <v>44</v>
      </c>
      <c r="Q90" s="168" t="s">
        <v>369</v>
      </c>
      <c r="R90" s="143">
        <f t="shared" si="5"/>
        <v>338196.19</v>
      </c>
      <c r="S90" s="242">
        <f t="shared" si="5"/>
        <v>338196.19</v>
      </c>
      <c r="T90" s="262">
        <f t="shared" si="3"/>
        <v>100</v>
      </c>
    </row>
    <row r="91" spans="1:20" s="27" customFormat="1" hidden="1">
      <c r="A91" s="41"/>
      <c r="B91" s="452"/>
      <c r="C91" s="452"/>
      <c r="D91" s="30"/>
      <c r="E91" s="121"/>
      <c r="F91" s="484" t="s">
        <v>453</v>
      </c>
      <c r="G91" s="488"/>
      <c r="H91" s="28"/>
      <c r="I91" s="28"/>
      <c r="J91" s="28"/>
      <c r="K91" s="28"/>
      <c r="L91" s="28"/>
      <c r="M91" s="28"/>
      <c r="N91" s="28"/>
      <c r="O91" s="31" t="s">
        <v>329</v>
      </c>
      <c r="P91" s="31" t="s">
        <v>44</v>
      </c>
      <c r="Q91" s="168" t="s">
        <v>452</v>
      </c>
      <c r="R91" s="242">
        <v>338196.19</v>
      </c>
      <c r="S91" s="242">
        <v>338196.19</v>
      </c>
      <c r="T91" s="262">
        <f t="shared" si="3"/>
        <v>100</v>
      </c>
    </row>
    <row r="92" spans="1:20" s="27" customFormat="1" hidden="1">
      <c r="A92" s="41"/>
      <c r="B92" s="452"/>
      <c r="C92" s="452"/>
      <c r="D92" s="30"/>
      <c r="E92" s="121"/>
      <c r="F92" s="588" t="s">
        <v>86</v>
      </c>
      <c r="G92" s="589"/>
      <c r="H92" s="28"/>
      <c r="I92" s="28"/>
      <c r="J92" s="28"/>
      <c r="K92" s="28"/>
      <c r="L92" s="28"/>
      <c r="M92" s="28"/>
      <c r="N92" s="244"/>
      <c r="O92" s="133" t="s">
        <v>329</v>
      </c>
      <c r="P92" s="133" t="s">
        <v>87</v>
      </c>
      <c r="Q92" s="294" t="s">
        <v>309</v>
      </c>
      <c r="R92" s="282">
        <f t="shared" ref="R92:S96" si="6">R93</f>
        <v>20000</v>
      </c>
      <c r="S92" s="327">
        <f t="shared" si="6"/>
        <v>20000</v>
      </c>
      <c r="T92" s="262">
        <f t="shared" si="3"/>
        <v>100</v>
      </c>
    </row>
    <row r="93" spans="1:20" s="27" customFormat="1" hidden="1">
      <c r="A93" s="41"/>
      <c r="B93" s="452"/>
      <c r="C93" s="452"/>
      <c r="D93" s="30"/>
      <c r="E93" s="121"/>
      <c r="F93" s="590" t="s">
        <v>223</v>
      </c>
      <c r="G93" s="591"/>
      <c r="H93" s="28"/>
      <c r="I93" s="28"/>
      <c r="J93" s="28"/>
      <c r="K93" s="28"/>
      <c r="L93" s="28"/>
      <c r="M93" s="28"/>
      <c r="N93" s="244"/>
      <c r="O93" s="133" t="s">
        <v>329</v>
      </c>
      <c r="P93" s="133" t="s">
        <v>90</v>
      </c>
      <c r="Q93" s="294" t="s">
        <v>309</v>
      </c>
      <c r="R93" s="282">
        <f t="shared" si="6"/>
        <v>20000</v>
      </c>
      <c r="S93" s="327">
        <f t="shared" si="6"/>
        <v>20000</v>
      </c>
      <c r="T93" s="262">
        <f t="shared" si="3"/>
        <v>100</v>
      </c>
    </row>
    <row r="94" spans="1:20" s="27" customFormat="1" hidden="1">
      <c r="A94" s="41"/>
      <c r="B94" s="452"/>
      <c r="C94" s="452"/>
      <c r="D94" s="30"/>
      <c r="E94" s="121"/>
      <c r="F94" s="592" t="s">
        <v>88</v>
      </c>
      <c r="G94" s="593"/>
      <c r="H94" s="28"/>
      <c r="I94" s="28"/>
      <c r="J94" s="28"/>
      <c r="K94" s="28"/>
      <c r="L94" s="28"/>
      <c r="M94" s="28"/>
      <c r="N94" s="244"/>
      <c r="O94" s="133" t="s">
        <v>329</v>
      </c>
      <c r="P94" s="133" t="s">
        <v>91</v>
      </c>
      <c r="Q94" s="294" t="s">
        <v>309</v>
      </c>
      <c r="R94" s="282">
        <f t="shared" si="6"/>
        <v>20000</v>
      </c>
      <c r="S94" s="327">
        <f t="shared" si="6"/>
        <v>20000</v>
      </c>
      <c r="T94" s="262">
        <f t="shared" si="3"/>
        <v>100</v>
      </c>
    </row>
    <row r="95" spans="1:20" s="27" customFormat="1" hidden="1">
      <c r="A95" s="41"/>
      <c r="B95" s="452"/>
      <c r="C95" s="452"/>
      <c r="D95" s="30"/>
      <c r="E95" s="121"/>
      <c r="F95" s="535" t="s">
        <v>89</v>
      </c>
      <c r="G95" s="543"/>
      <c r="H95" s="28"/>
      <c r="I95" s="28"/>
      <c r="J95" s="28"/>
      <c r="K95" s="28"/>
      <c r="L95" s="28"/>
      <c r="M95" s="28"/>
      <c r="N95" s="244"/>
      <c r="O95" s="133" t="s">
        <v>329</v>
      </c>
      <c r="P95" s="133" t="s">
        <v>92</v>
      </c>
      <c r="Q95" s="294" t="s">
        <v>309</v>
      </c>
      <c r="R95" s="282">
        <f t="shared" si="6"/>
        <v>20000</v>
      </c>
      <c r="S95" s="327">
        <f t="shared" si="6"/>
        <v>20000</v>
      </c>
      <c r="T95" s="262">
        <f t="shared" si="3"/>
        <v>100</v>
      </c>
    </row>
    <row r="96" spans="1:20" s="27" customFormat="1" hidden="1">
      <c r="A96" s="41"/>
      <c r="B96" s="452"/>
      <c r="C96" s="452"/>
      <c r="D96" s="30"/>
      <c r="E96" s="121"/>
      <c r="F96" s="484" t="s">
        <v>380</v>
      </c>
      <c r="G96" s="488"/>
      <c r="H96" s="28"/>
      <c r="I96" s="28"/>
      <c r="J96" s="28"/>
      <c r="K96" s="28"/>
      <c r="L96" s="28"/>
      <c r="M96" s="28"/>
      <c r="N96" s="244"/>
      <c r="O96" s="133" t="s">
        <v>329</v>
      </c>
      <c r="P96" s="133" t="s">
        <v>92</v>
      </c>
      <c r="Q96" s="294" t="s">
        <v>379</v>
      </c>
      <c r="R96" s="282">
        <f t="shared" si="6"/>
        <v>20000</v>
      </c>
      <c r="S96" s="327">
        <f t="shared" si="6"/>
        <v>20000</v>
      </c>
      <c r="T96" s="262">
        <f t="shared" si="3"/>
        <v>100</v>
      </c>
    </row>
    <row r="97" spans="1:20" s="27" customFormat="1" hidden="1">
      <c r="A97" s="41"/>
      <c r="B97" s="452"/>
      <c r="C97" s="452"/>
      <c r="D97" s="30"/>
      <c r="E97" s="121"/>
      <c r="F97" s="484" t="s">
        <v>449</v>
      </c>
      <c r="G97" s="488"/>
      <c r="H97" s="28"/>
      <c r="I97" s="28"/>
      <c r="J97" s="28"/>
      <c r="K97" s="28"/>
      <c r="L97" s="28"/>
      <c r="M97" s="28"/>
      <c r="N97" s="244"/>
      <c r="O97" s="133" t="s">
        <v>329</v>
      </c>
      <c r="P97" s="133" t="s">
        <v>92</v>
      </c>
      <c r="Q97" s="294" t="s">
        <v>448</v>
      </c>
      <c r="R97" s="282">
        <v>20000</v>
      </c>
      <c r="S97" s="327">
        <v>20000</v>
      </c>
      <c r="T97" s="262">
        <f t="shared" si="3"/>
        <v>100</v>
      </c>
    </row>
    <row r="98" spans="1:20" s="27" customFormat="1" hidden="1">
      <c r="A98" s="41"/>
      <c r="B98" s="452"/>
      <c r="C98" s="452"/>
      <c r="D98" s="30"/>
      <c r="E98" s="121"/>
      <c r="F98" s="486" t="s">
        <v>412</v>
      </c>
      <c r="G98" s="487"/>
      <c r="H98" s="487"/>
      <c r="I98" s="28"/>
      <c r="J98" s="28"/>
      <c r="K98" s="28"/>
      <c r="L98" s="28"/>
      <c r="M98" s="28"/>
      <c r="N98" s="28"/>
      <c r="O98" s="154" t="s">
        <v>329</v>
      </c>
      <c r="P98" s="154" t="s">
        <v>471</v>
      </c>
      <c r="Q98" s="345" t="s">
        <v>309</v>
      </c>
      <c r="R98" s="143">
        <f>R99</f>
        <v>52263922.759999998</v>
      </c>
      <c r="S98" s="242">
        <f>S99</f>
        <v>51344086.069999993</v>
      </c>
      <c r="T98" s="262">
        <f t="shared" si="3"/>
        <v>98.240015977706136</v>
      </c>
    </row>
    <row r="99" spans="1:20" s="27" customFormat="1" hidden="1">
      <c r="A99" s="41"/>
      <c r="B99" s="452"/>
      <c r="C99" s="452"/>
      <c r="D99" s="30"/>
      <c r="E99" s="121"/>
      <c r="F99" s="486" t="s">
        <v>413</v>
      </c>
      <c r="G99" s="487"/>
      <c r="H99" s="25"/>
      <c r="I99" s="28"/>
      <c r="J99" s="28"/>
      <c r="K99" s="28"/>
      <c r="L99" s="28"/>
      <c r="M99" s="28"/>
      <c r="N99" s="28"/>
      <c r="O99" s="31" t="s">
        <v>329</v>
      </c>
      <c r="P99" s="31" t="s">
        <v>472</v>
      </c>
      <c r="Q99" s="168" t="s">
        <v>309</v>
      </c>
      <c r="R99" s="143">
        <f>R101+R109+R123+R129+R135+R140+R143+R146+R151+R119+R116</f>
        <v>52263922.759999998</v>
      </c>
      <c r="S99" s="242">
        <f>S101+S109+S123+S129+S135+S140+S143+S146+S151+S119+S116</f>
        <v>51344086.069999993</v>
      </c>
      <c r="T99" s="262">
        <f t="shared" si="3"/>
        <v>98.240015977706136</v>
      </c>
    </row>
    <row r="100" spans="1:20" s="27" customFormat="1" hidden="1">
      <c r="A100" s="41"/>
      <c r="B100" s="452"/>
      <c r="C100" s="452"/>
      <c r="D100" s="30"/>
      <c r="E100" s="121"/>
      <c r="F100" s="484" t="s">
        <v>31</v>
      </c>
      <c r="G100" s="504"/>
      <c r="H100" s="25"/>
      <c r="I100" s="28"/>
      <c r="J100" s="28"/>
      <c r="K100" s="28"/>
      <c r="L100" s="28"/>
      <c r="M100" s="28"/>
      <c r="N100" s="28"/>
      <c r="O100" s="31" t="s">
        <v>329</v>
      </c>
      <c r="P100" s="168" t="s">
        <v>34</v>
      </c>
      <c r="Q100" s="168" t="s">
        <v>309</v>
      </c>
      <c r="R100" s="143">
        <f>R101</f>
        <v>15017896.129999999</v>
      </c>
      <c r="S100" s="242">
        <f>S101</f>
        <v>14986835.67</v>
      </c>
      <c r="T100" s="262">
        <f t="shared" si="3"/>
        <v>99.793177022060021</v>
      </c>
    </row>
    <row r="101" spans="1:20" s="27" customFormat="1" ht="12.75" hidden="1" customHeight="1">
      <c r="A101" s="41"/>
      <c r="B101" s="452"/>
      <c r="C101" s="452"/>
      <c r="D101" s="30"/>
      <c r="E101" s="121"/>
      <c r="F101" s="486" t="s">
        <v>414</v>
      </c>
      <c r="G101" s="487"/>
      <c r="H101" s="28"/>
      <c r="I101" s="28"/>
      <c r="J101" s="28"/>
      <c r="K101" s="28"/>
      <c r="L101" s="28"/>
      <c r="M101" s="28"/>
      <c r="N101" s="28"/>
      <c r="O101" s="31" t="s">
        <v>329</v>
      </c>
      <c r="P101" s="168" t="s">
        <v>36</v>
      </c>
      <c r="Q101" s="168" t="s">
        <v>309</v>
      </c>
      <c r="R101" s="143">
        <f>R104+R102+R106</f>
        <v>15017896.129999999</v>
      </c>
      <c r="S101" s="242">
        <f>S104+S102+S106</f>
        <v>14986835.67</v>
      </c>
      <c r="T101" s="262">
        <f t="shared" si="3"/>
        <v>99.793177022060021</v>
      </c>
    </row>
    <row r="102" spans="1:20" s="27" customFormat="1" hidden="1">
      <c r="A102" s="41"/>
      <c r="B102" s="452"/>
      <c r="C102" s="452"/>
      <c r="D102" s="30"/>
      <c r="E102" s="121"/>
      <c r="F102" s="484" t="s">
        <v>376</v>
      </c>
      <c r="G102" s="488"/>
      <c r="H102" s="28">
        <v>51572</v>
      </c>
      <c r="I102" s="28"/>
      <c r="J102" s="28"/>
      <c r="K102" s="28">
        <v>4133</v>
      </c>
      <c r="L102" s="28"/>
      <c r="M102" s="28">
        <f>H102+I102+J102+K102+L102</f>
        <v>55705</v>
      </c>
      <c r="N102" s="28">
        <f>M102-H102</f>
        <v>4133</v>
      </c>
      <c r="O102" s="31" t="s">
        <v>329</v>
      </c>
      <c r="P102" s="168" t="s">
        <v>36</v>
      </c>
      <c r="Q102" s="168" t="s">
        <v>377</v>
      </c>
      <c r="R102" s="142">
        <f>R103</f>
        <v>14770386.939999999</v>
      </c>
      <c r="S102" s="328">
        <f>S103</f>
        <v>14739326.48</v>
      </c>
      <c r="T102" s="262">
        <f t="shared" si="3"/>
        <v>99.789711263989417</v>
      </c>
    </row>
    <row r="103" spans="1:20" s="27" customFormat="1" hidden="1">
      <c r="A103" s="41"/>
      <c r="B103" s="452"/>
      <c r="C103" s="452"/>
      <c r="D103" s="30"/>
      <c r="E103" s="121"/>
      <c r="F103" s="484" t="s">
        <v>446</v>
      </c>
      <c r="G103" s="488"/>
      <c r="H103" s="28"/>
      <c r="I103" s="28"/>
      <c r="J103" s="28"/>
      <c r="K103" s="28"/>
      <c r="L103" s="28"/>
      <c r="M103" s="28"/>
      <c r="N103" s="28"/>
      <c r="O103" s="31" t="s">
        <v>329</v>
      </c>
      <c r="P103" s="168" t="s">
        <v>36</v>
      </c>
      <c r="Q103" s="168" t="s">
        <v>447</v>
      </c>
      <c r="R103" s="142">
        <v>14770386.939999999</v>
      </c>
      <c r="S103" s="328">
        <v>14739326.48</v>
      </c>
      <c r="T103" s="262">
        <f t="shared" si="3"/>
        <v>99.789711263989417</v>
      </c>
    </row>
    <row r="104" spans="1:20" s="27" customFormat="1" hidden="1">
      <c r="A104" s="41"/>
      <c r="B104" s="452"/>
      <c r="C104" s="452"/>
      <c r="D104" s="30"/>
      <c r="E104" s="121"/>
      <c r="F104" s="484" t="s">
        <v>380</v>
      </c>
      <c r="G104" s="488"/>
      <c r="H104" s="28"/>
      <c r="I104" s="28"/>
      <c r="J104" s="28"/>
      <c r="K104" s="28"/>
      <c r="L104" s="28"/>
      <c r="M104" s="28"/>
      <c r="N104" s="28"/>
      <c r="O104" s="31" t="s">
        <v>329</v>
      </c>
      <c r="P104" s="168" t="s">
        <v>36</v>
      </c>
      <c r="Q104" s="283" t="s">
        <v>379</v>
      </c>
      <c r="R104" s="142">
        <f>R105</f>
        <v>175158.39999999999</v>
      </c>
      <c r="S104" s="328">
        <f>S105</f>
        <v>175158.39999999999</v>
      </c>
      <c r="T104" s="262">
        <f t="shared" si="3"/>
        <v>100</v>
      </c>
    </row>
    <row r="105" spans="1:20" s="27" customFormat="1" hidden="1">
      <c r="A105" s="41"/>
      <c r="B105" s="452"/>
      <c r="C105" s="452"/>
      <c r="D105" s="30"/>
      <c r="E105" s="121"/>
      <c r="F105" s="484" t="s">
        <v>449</v>
      </c>
      <c r="G105" s="488"/>
      <c r="H105" s="222"/>
      <c r="I105" s="222"/>
      <c r="J105" s="222"/>
      <c r="K105" s="222"/>
      <c r="L105" s="222"/>
      <c r="M105" s="222"/>
      <c r="N105" s="222"/>
      <c r="O105" s="31" t="s">
        <v>329</v>
      </c>
      <c r="P105" s="168" t="s">
        <v>36</v>
      </c>
      <c r="Q105" s="294" t="s">
        <v>448</v>
      </c>
      <c r="R105" s="142">
        <v>175158.39999999999</v>
      </c>
      <c r="S105" s="142">
        <v>175158.39999999999</v>
      </c>
      <c r="T105" s="262">
        <f t="shared" si="3"/>
        <v>100</v>
      </c>
    </row>
    <row r="106" spans="1:20" s="27" customFormat="1" hidden="1">
      <c r="A106" s="41"/>
      <c r="B106" s="452"/>
      <c r="C106" s="452"/>
      <c r="D106" s="30"/>
      <c r="E106" s="121"/>
      <c r="F106" s="484" t="s">
        <v>382</v>
      </c>
      <c r="G106" s="488"/>
      <c r="H106" s="222"/>
      <c r="I106" s="222"/>
      <c r="J106" s="222"/>
      <c r="K106" s="222"/>
      <c r="L106" s="222"/>
      <c r="M106" s="222"/>
      <c r="N106" s="222"/>
      <c r="O106" s="31" t="s">
        <v>329</v>
      </c>
      <c r="P106" s="168" t="s">
        <v>36</v>
      </c>
      <c r="Q106" s="294" t="s">
        <v>383</v>
      </c>
      <c r="R106" s="142">
        <f>R107</f>
        <v>72350.789999999994</v>
      </c>
      <c r="S106" s="328">
        <f>S107</f>
        <v>72350.789999999994</v>
      </c>
      <c r="T106" s="262">
        <f t="shared" si="3"/>
        <v>100</v>
      </c>
    </row>
    <row r="107" spans="1:20" s="27" customFormat="1" hidden="1">
      <c r="A107" s="41"/>
      <c r="B107" s="452"/>
      <c r="C107" s="452"/>
      <c r="D107" s="30"/>
      <c r="E107" s="121"/>
      <c r="F107" s="484" t="s">
        <v>454</v>
      </c>
      <c r="G107" s="488"/>
      <c r="H107" s="222"/>
      <c r="I107" s="222"/>
      <c r="J107" s="222"/>
      <c r="K107" s="222"/>
      <c r="L107" s="222"/>
      <c r="M107" s="222"/>
      <c r="N107" s="222"/>
      <c r="O107" s="31" t="s">
        <v>329</v>
      </c>
      <c r="P107" s="168" t="s">
        <v>36</v>
      </c>
      <c r="Q107" s="294" t="s">
        <v>455</v>
      </c>
      <c r="R107" s="142">
        <v>72350.789999999994</v>
      </c>
      <c r="S107" s="328">
        <v>72350.789999999994</v>
      </c>
      <c r="T107" s="262">
        <f t="shared" si="3"/>
        <v>100</v>
      </c>
    </row>
    <row r="108" spans="1:20" s="27" customFormat="1" hidden="1">
      <c r="A108" s="41"/>
      <c r="B108" s="452"/>
      <c r="C108" s="452"/>
      <c r="D108" s="30"/>
      <c r="E108" s="121"/>
      <c r="F108" s="513" t="s">
        <v>166</v>
      </c>
      <c r="G108" s="532"/>
      <c r="H108" s="222"/>
      <c r="I108" s="222"/>
      <c r="J108" s="222"/>
      <c r="K108" s="222"/>
      <c r="L108" s="222"/>
      <c r="M108" s="222"/>
      <c r="N108" s="222"/>
      <c r="O108" s="133" t="s">
        <v>329</v>
      </c>
      <c r="P108" s="145" t="s">
        <v>34</v>
      </c>
      <c r="Q108" s="357" t="s">
        <v>309</v>
      </c>
      <c r="R108" s="142">
        <f>R109+R116+R119</f>
        <v>18550240.93</v>
      </c>
      <c r="S108" s="328">
        <f>S109+S116+S119</f>
        <v>18017835.460000001</v>
      </c>
      <c r="T108" s="262">
        <f t="shared" si="3"/>
        <v>97.129926926507054</v>
      </c>
    </row>
    <row r="109" spans="1:20" s="27" customFormat="1" hidden="1">
      <c r="A109" s="41"/>
      <c r="B109" s="452"/>
      <c r="C109" s="452"/>
      <c r="D109" s="30"/>
      <c r="E109" s="121"/>
      <c r="F109" s="587" t="s">
        <v>420</v>
      </c>
      <c r="G109" s="493"/>
      <c r="H109" s="144"/>
      <c r="I109" s="144"/>
      <c r="J109" s="144"/>
      <c r="K109" s="144"/>
      <c r="L109" s="144"/>
      <c r="M109" s="144"/>
      <c r="N109" s="144"/>
      <c r="O109" s="133" t="s">
        <v>329</v>
      </c>
      <c r="P109" s="145" t="s">
        <v>46</v>
      </c>
      <c r="Q109" s="357" t="s">
        <v>309</v>
      </c>
      <c r="R109" s="142">
        <f>R110+R112+R114</f>
        <v>16910740.93</v>
      </c>
      <c r="S109" s="328">
        <f>S110+S112+S114</f>
        <v>16380774.74</v>
      </c>
      <c r="T109" s="262">
        <f t="shared" si="3"/>
        <v>96.866097161598461</v>
      </c>
    </row>
    <row r="110" spans="1:20" s="27" customFormat="1" hidden="1">
      <c r="A110" s="41"/>
      <c r="B110" s="452"/>
      <c r="C110" s="452"/>
      <c r="D110" s="30"/>
      <c r="E110" s="121"/>
      <c r="F110" s="475" t="s">
        <v>376</v>
      </c>
      <c r="G110" s="493"/>
      <c r="H110" s="144"/>
      <c r="I110" s="144"/>
      <c r="J110" s="144"/>
      <c r="K110" s="144"/>
      <c r="L110" s="144"/>
      <c r="M110" s="144"/>
      <c r="N110" s="144"/>
      <c r="O110" s="133" t="s">
        <v>329</v>
      </c>
      <c r="P110" s="145" t="s">
        <v>46</v>
      </c>
      <c r="Q110" s="357" t="s">
        <v>377</v>
      </c>
      <c r="R110" s="142">
        <f>R111</f>
        <v>9688355.3699999992</v>
      </c>
      <c r="S110" s="328">
        <f>S111</f>
        <v>9688355.3699999992</v>
      </c>
      <c r="T110" s="262">
        <f t="shared" si="3"/>
        <v>100</v>
      </c>
    </row>
    <row r="111" spans="1:20" s="27" customFormat="1" hidden="1">
      <c r="A111" s="41"/>
      <c r="B111" s="452"/>
      <c r="C111" s="452"/>
      <c r="D111" s="30"/>
      <c r="E111" s="121"/>
      <c r="F111" s="520" t="s">
        <v>451</v>
      </c>
      <c r="G111" s="521"/>
      <c r="H111" s="172"/>
      <c r="I111" s="172"/>
      <c r="J111" s="172"/>
      <c r="K111" s="172"/>
      <c r="L111" s="172"/>
      <c r="M111" s="172"/>
      <c r="N111" s="172"/>
      <c r="O111" s="133" t="s">
        <v>329</v>
      </c>
      <c r="P111" s="145" t="s">
        <v>46</v>
      </c>
      <c r="Q111" s="357" t="s">
        <v>450</v>
      </c>
      <c r="R111" s="142">
        <v>9688355.3699999992</v>
      </c>
      <c r="S111" s="142">
        <v>9688355.3699999992</v>
      </c>
      <c r="T111" s="262">
        <f t="shared" si="3"/>
        <v>100</v>
      </c>
    </row>
    <row r="112" spans="1:20" s="27" customFormat="1" hidden="1">
      <c r="A112" s="41"/>
      <c r="B112" s="452"/>
      <c r="C112" s="452"/>
      <c r="D112" s="30"/>
      <c r="E112" s="121"/>
      <c r="F112" s="484" t="s">
        <v>380</v>
      </c>
      <c r="G112" s="488"/>
      <c r="H112" s="172"/>
      <c r="I112" s="172"/>
      <c r="J112" s="172"/>
      <c r="K112" s="172"/>
      <c r="L112" s="172"/>
      <c r="M112" s="172"/>
      <c r="N112" s="172"/>
      <c r="O112" s="133" t="s">
        <v>329</v>
      </c>
      <c r="P112" s="145" t="s">
        <v>46</v>
      </c>
      <c r="Q112" s="358">
        <v>200</v>
      </c>
      <c r="R112" s="142">
        <f>R113</f>
        <v>6935142.0999999996</v>
      </c>
      <c r="S112" s="328">
        <f>S113</f>
        <v>6405175.9100000001</v>
      </c>
      <c r="T112" s="262">
        <f t="shared" si="3"/>
        <v>92.358250453152223</v>
      </c>
    </row>
    <row r="113" spans="1:20" s="27" customFormat="1" hidden="1">
      <c r="A113" s="41"/>
      <c r="B113" s="452"/>
      <c r="C113" s="452"/>
      <c r="D113" s="30"/>
      <c r="E113" s="121"/>
      <c r="F113" s="484" t="s">
        <v>449</v>
      </c>
      <c r="G113" s="488"/>
      <c r="H113" s="172"/>
      <c r="I113" s="172"/>
      <c r="J113" s="172"/>
      <c r="K113" s="172"/>
      <c r="L113" s="172"/>
      <c r="M113" s="172"/>
      <c r="N113" s="172"/>
      <c r="O113" s="133" t="s">
        <v>329</v>
      </c>
      <c r="P113" s="145" t="s">
        <v>46</v>
      </c>
      <c r="Q113" s="358">
        <v>240</v>
      </c>
      <c r="R113" s="142">
        <v>6935142.0999999996</v>
      </c>
      <c r="S113" s="328">
        <v>6405175.9100000001</v>
      </c>
      <c r="T113" s="262">
        <f t="shared" si="3"/>
        <v>92.358250453152223</v>
      </c>
    </row>
    <row r="114" spans="1:20" s="27" customFormat="1" hidden="1">
      <c r="A114" s="41"/>
      <c r="B114" s="452"/>
      <c r="C114" s="452"/>
      <c r="D114" s="30"/>
      <c r="E114" s="121"/>
      <c r="F114" s="484" t="s">
        <v>382</v>
      </c>
      <c r="G114" s="488"/>
      <c r="H114" s="152"/>
      <c r="I114" s="153"/>
      <c r="J114" s="153"/>
      <c r="K114" s="153"/>
      <c r="L114" s="153"/>
      <c r="M114" s="153"/>
      <c r="N114" s="153"/>
      <c r="O114" s="154" t="s">
        <v>329</v>
      </c>
      <c r="P114" s="145" t="s">
        <v>46</v>
      </c>
      <c r="Q114" s="345" t="s">
        <v>383</v>
      </c>
      <c r="R114" s="142">
        <f>R115</f>
        <v>287243.46000000002</v>
      </c>
      <c r="S114" s="328">
        <f>S115</f>
        <v>287243.46000000002</v>
      </c>
      <c r="T114" s="262">
        <f t="shared" si="3"/>
        <v>100</v>
      </c>
    </row>
    <row r="115" spans="1:20" s="27" customFormat="1" hidden="1">
      <c r="A115" s="41"/>
      <c r="B115" s="452"/>
      <c r="C115" s="452"/>
      <c r="D115" s="30"/>
      <c r="E115" s="121"/>
      <c r="F115" s="484" t="s">
        <v>454</v>
      </c>
      <c r="G115" s="488"/>
      <c r="H115" s="152"/>
      <c r="I115" s="153"/>
      <c r="J115" s="153"/>
      <c r="K115" s="153"/>
      <c r="L115" s="153"/>
      <c r="M115" s="153"/>
      <c r="N115" s="153"/>
      <c r="O115" s="154" t="s">
        <v>329</v>
      </c>
      <c r="P115" s="145" t="s">
        <v>46</v>
      </c>
      <c r="Q115" s="345" t="s">
        <v>455</v>
      </c>
      <c r="R115" s="142">
        <v>287243.46000000002</v>
      </c>
      <c r="S115" s="142">
        <v>287243.46000000002</v>
      </c>
      <c r="T115" s="262">
        <f t="shared" si="3"/>
        <v>100</v>
      </c>
    </row>
    <row r="116" spans="1:20" s="27" customFormat="1" hidden="1">
      <c r="A116" s="41"/>
      <c r="B116" s="452"/>
      <c r="C116" s="452"/>
      <c r="D116" s="30"/>
      <c r="E116" s="121"/>
      <c r="F116" s="491" t="s">
        <v>172</v>
      </c>
      <c r="G116" s="493"/>
      <c r="H116" s="28"/>
      <c r="I116" s="28"/>
      <c r="J116" s="28"/>
      <c r="K116" s="28"/>
      <c r="L116" s="28"/>
      <c r="M116" s="28"/>
      <c r="N116" s="28"/>
      <c r="O116" s="149" t="s">
        <v>329</v>
      </c>
      <c r="P116" s="133" t="s">
        <v>173</v>
      </c>
      <c r="Q116" s="294" t="s">
        <v>309</v>
      </c>
      <c r="R116" s="142">
        <f>R117</f>
        <v>99500</v>
      </c>
      <c r="S116" s="328">
        <f>S117</f>
        <v>99498</v>
      </c>
      <c r="T116" s="262">
        <f t="shared" si="3"/>
        <v>99.997989949748742</v>
      </c>
    </row>
    <row r="117" spans="1:20" s="27" customFormat="1" hidden="1">
      <c r="A117" s="41"/>
      <c r="B117" s="452"/>
      <c r="C117" s="452"/>
      <c r="D117" s="30"/>
      <c r="E117" s="121"/>
      <c r="F117" s="491" t="s">
        <v>380</v>
      </c>
      <c r="G117" s="493"/>
      <c r="H117" s="28"/>
      <c r="I117" s="28"/>
      <c r="J117" s="28"/>
      <c r="K117" s="28"/>
      <c r="L117" s="28"/>
      <c r="M117" s="28"/>
      <c r="N117" s="28"/>
      <c r="O117" s="149" t="s">
        <v>329</v>
      </c>
      <c r="P117" s="133" t="s">
        <v>173</v>
      </c>
      <c r="Q117" s="294" t="s">
        <v>379</v>
      </c>
      <c r="R117" s="142">
        <f>R118</f>
        <v>99500</v>
      </c>
      <c r="S117" s="328">
        <f>S118</f>
        <v>99498</v>
      </c>
      <c r="T117" s="262">
        <f t="shared" si="3"/>
        <v>99.997989949748742</v>
      </c>
    </row>
    <row r="118" spans="1:20" s="27" customFormat="1" hidden="1">
      <c r="A118" s="41"/>
      <c r="B118" s="452"/>
      <c r="C118" s="452"/>
      <c r="D118" s="30"/>
      <c r="E118" s="121"/>
      <c r="F118" s="491" t="s">
        <v>449</v>
      </c>
      <c r="G118" s="493"/>
      <c r="H118" s="28"/>
      <c r="I118" s="28"/>
      <c r="J118" s="28"/>
      <c r="K118" s="28"/>
      <c r="L118" s="28"/>
      <c r="M118" s="28"/>
      <c r="N118" s="28"/>
      <c r="O118" s="149" t="s">
        <v>329</v>
      </c>
      <c r="P118" s="133" t="s">
        <v>173</v>
      </c>
      <c r="Q118" s="294" t="s">
        <v>448</v>
      </c>
      <c r="R118" s="142">
        <v>99500</v>
      </c>
      <c r="S118" s="328">
        <v>99498</v>
      </c>
      <c r="T118" s="262">
        <f t="shared" si="3"/>
        <v>99.997989949748742</v>
      </c>
    </row>
    <row r="119" spans="1:20" s="27" customFormat="1" hidden="1">
      <c r="A119" s="41"/>
      <c r="B119" s="452"/>
      <c r="C119" s="452"/>
      <c r="D119" s="30"/>
      <c r="E119" s="121"/>
      <c r="F119" s="505" t="s">
        <v>119</v>
      </c>
      <c r="G119" s="586"/>
      <c r="H119" s="147"/>
      <c r="I119" s="148"/>
      <c r="J119" s="148"/>
      <c r="K119" s="148"/>
      <c r="L119" s="148"/>
      <c r="M119" s="148"/>
      <c r="N119" s="148"/>
      <c r="O119" s="133" t="s">
        <v>329</v>
      </c>
      <c r="P119" s="294" t="s">
        <v>114</v>
      </c>
      <c r="Q119" s="294" t="s">
        <v>309</v>
      </c>
      <c r="R119" s="262">
        <f>R120</f>
        <v>1540000</v>
      </c>
      <c r="S119" s="302">
        <f>S120</f>
        <v>1537562.72</v>
      </c>
      <c r="T119" s="262">
        <f t="shared" si="3"/>
        <v>99.841735064935065</v>
      </c>
    </row>
    <row r="120" spans="1:20" s="27" customFormat="1" hidden="1">
      <c r="A120" s="41"/>
      <c r="B120" s="452"/>
      <c r="C120" s="452"/>
      <c r="D120" s="30"/>
      <c r="E120" s="121"/>
      <c r="F120" s="484" t="s">
        <v>380</v>
      </c>
      <c r="G120" s="488"/>
      <c r="H120" s="147"/>
      <c r="I120" s="148"/>
      <c r="J120" s="148"/>
      <c r="K120" s="148"/>
      <c r="L120" s="148"/>
      <c r="M120" s="148"/>
      <c r="N120" s="148"/>
      <c r="O120" s="133" t="s">
        <v>329</v>
      </c>
      <c r="P120" s="133" t="s">
        <v>114</v>
      </c>
      <c r="Q120" s="294" t="s">
        <v>379</v>
      </c>
      <c r="R120" s="262">
        <f>R121</f>
        <v>1540000</v>
      </c>
      <c r="S120" s="302">
        <f>S121</f>
        <v>1537562.72</v>
      </c>
      <c r="T120" s="262">
        <f t="shared" si="3"/>
        <v>99.841735064935065</v>
      </c>
    </row>
    <row r="121" spans="1:20" s="27" customFormat="1" hidden="1">
      <c r="A121" s="41"/>
      <c r="B121" s="452"/>
      <c r="C121" s="452"/>
      <c r="D121" s="30"/>
      <c r="E121" s="121"/>
      <c r="F121" s="484" t="s">
        <v>449</v>
      </c>
      <c r="G121" s="488"/>
      <c r="H121" s="147"/>
      <c r="I121" s="148"/>
      <c r="J121" s="148"/>
      <c r="K121" s="148"/>
      <c r="L121" s="148"/>
      <c r="M121" s="148"/>
      <c r="N121" s="148"/>
      <c r="O121" s="133" t="s">
        <v>329</v>
      </c>
      <c r="P121" s="133" t="s">
        <v>114</v>
      </c>
      <c r="Q121" s="294" t="s">
        <v>448</v>
      </c>
      <c r="R121" s="262">
        <v>1540000</v>
      </c>
      <c r="S121" s="302">
        <v>1537562.72</v>
      </c>
      <c r="T121" s="262">
        <f t="shared" si="3"/>
        <v>99.841735064935065</v>
      </c>
    </row>
    <row r="122" spans="1:20" s="27" customFormat="1" hidden="1">
      <c r="A122" s="41"/>
      <c r="B122" s="452"/>
      <c r="C122" s="452"/>
      <c r="D122" s="30"/>
      <c r="E122" s="121"/>
      <c r="F122" s="513" t="s">
        <v>166</v>
      </c>
      <c r="G122" s="532"/>
      <c r="H122" s="241"/>
      <c r="I122" s="241"/>
      <c r="J122" s="241"/>
      <c r="K122" s="241"/>
      <c r="L122" s="241"/>
      <c r="M122" s="241"/>
      <c r="N122" s="241"/>
      <c r="O122" s="133" t="s">
        <v>329</v>
      </c>
      <c r="P122" s="145" t="s">
        <v>515</v>
      </c>
      <c r="Q122" s="357" t="s">
        <v>309</v>
      </c>
      <c r="R122" s="142">
        <f>R123</f>
        <v>3799131.39</v>
      </c>
      <c r="S122" s="328">
        <f>S123</f>
        <v>3799131.39</v>
      </c>
      <c r="T122" s="262">
        <f t="shared" si="3"/>
        <v>100</v>
      </c>
    </row>
    <row r="123" spans="1:20" s="27" customFormat="1" hidden="1">
      <c r="A123" s="41"/>
      <c r="B123" s="452"/>
      <c r="C123" s="452"/>
      <c r="D123" s="30"/>
      <c r="E123" s="121"/>
      <c r="F123" s="495" t="s">
        <v>419</v>
      </c>
      <c r="G123" s="533"/>
      <c r="H123" s="144"/>
      <c r="I123" s="144"/>
      <c r="J123" s="144"/>
      <c r="K123" s="144"/>
      <c r="L123" s="144"/>
      <c r="M123" s="144"/>
      <c r="N123" s="144"/>
      <c r="O123" s="133" t="s">
        <v>329</v>
      </c>
      <c r="P123" s="145" t="s">
        <v>47</v>
      </c>
      <c r="Q123" s="357" t="s">
        <v>309</v>
      </c>
      <c r="R123" s="142">
        <f>R124+R126</f>
        <v>3799131.39</v>
      </c>
      <c r="S123" s="142">
        <f>S124+S126</f>
        <v>3799131.39</v>
      </c>
      <c r="T123" s="262">
        <f t="shared" si="3"/>
        <v>100</v>
      </c>
    </row>
    <row r="124" spans="1:20" s="27" customFormat="1" hidden="1">
      <c r="A124" s="41"/>
      <c r="B124" s="452"/>
      <c r="C124" s="452"/>
      <c r="D124" s="30"/>
      <c r="E124" s="121"/>
      <c r="F124" s="475" t="s">
        <v>376</v>
      </c>
      <c r="G124" s="493"/>
      <c r="H124" s="144"/>
      <c r="I124" s="144"/>
      <c r="J124" s="144"/>
      <c r="K124" s="144"/>
      <c r="L124" s="144"/>
      <c r="M124" s="144"/>
      <c r="N124" s="144"/>
      <c r="O124" s="133" t="s">
        <v>329</v>
      </c>
      <c r="P124" s="145" t="s">
        <v>47</v>
      </c>
      <c r="Q124" s="357" t="s">
        <v>377</v>
      </c>
      <c r="R124" s="142">
        <f>R125</f>
        <v>3499085.89</v>
      </c>
      <c r="S124" s="328">
        <f>S125</f>
        <v>3499085.89</v>
      </c>
      <c r="T124" s="262">
        <f t="shared" si="3"/>
        <v>100</v>
      </c>
    </row>
    <row r="125" spans="1:20" s="27" customFormat="1" hidden="1">
      <c r="A125" s="41"/>
      <c r="B125" s="452"/>
      <c r="C125" s="452"/>
      <c r="D125" s="30"/>
      <c r="E125" s="121"/>
      <c r="F125" s="520" t="s">
        <v>451</v>
      </c>
      <c r="G125" s="521"/>
      <c r="H125" s="144"/>
      <c r="I125" s="144"/>
      <c r="J125" s="144"/>
      <c r="K125" s="144"/>
      <c r="L125" s="144"/>
      <c r="M125" s="144"/>
      <c r="N125" s="144"/>
      <c r="O125" s="133" t="s">
        <v>329</v>
      </c>
      <c r="P125" s="145" t="s">
        <v>47</v>
      </c>
      <c r="Q125" s="357" t="s">
        <v>450</v>
      </c>
      <c r="R125" s="142">
        <v>3499085.89</v>
      </c>
      <c r="S125" s="142">
        <v>3499085.89</v>
      </c>
      <c r="T125" s="262">
        <f t="shared" si="3"/>
        <v>100</v>
      </c>
    </row>
    <row r="126" spans="1:20" s="27" customFormat="1" hidden="1">
      <c r="A126" s="41"/>
      <c r="B126" s="452"/>
      <c r="C126" s="452"/>
      <c r="D126" s="30"/>
      <c r="E126" s="121"/>
      <c r="F126" s="484" t="s">
        <v>380</v>
      </c>
      <c r="G126" s="488"/>
      <c r="H126" s="144"/>
      <c r="I126" s="144"/>
      <c r="J126" s="144"/>
      <c r="K126" s="144"/>
      <c r="L126" s="144"/>
      <c r="M126" s="144"/>
      <c r="N126" s="144"/>
      <c r="O126" s="133" t="s">
        <v>329</v>
      </c>
      <c r="P126" s="145" t="s">
        <v>47</v>
      </c>
      <c r="Q126" s="358">
        <v>200</v>
      </c>
      <c r="R126" s="142">
        <f>R127</f>
        <v>300045.5</v>
      </c>
      <c r="S126" s="328">
        <f>S127</f>
        <v>300045.5</v>
      </c>
      <c r="T126" s="262">
        <f t="shared" si="3"/>
        <v>100</v>
      </c>
    </row>
    <row r="127" spans="1:20" s="27" customFormat="1" hidden="1">
      <c r="A127" s="41"/>
      <c r="B127" s="230"/>
      <c r="C127" s="230"/>
      <c r="D127" s="30"/>
      <c r="E127" s="121"/>
      <c r="F127" s="527" t="s">
        <v>449</v>
      </c>
      <c r="G127" s="528"/>
      <c r="H127" s="172"/>
      <c r="I127" s="172"/>
      <c r="J127" s="172"/>
      <c r="K127" s="172"/>
      <c r="L127" s="172"/>
      <c r="M127" s="172"/>
      <c r="N127" s="172"/>
      <c r="O127" s="281" t="s">
        <v>329</v>
      </c>
      <c r="P127" s="145" t="s">
        <v>47</v>
      </c>
      <c r="Q127" s="359">
        <v>240</v>
      </c>
      <c r="R127" s="142">
        <v>300045.5</v>
      </c>
      <c r="S127" s="142">
        <v>300045.5</v>
      </c>
      <c r="T127" s="262">
        <f t="shared" si="3"/>
        <v>100</v>
      </c>
    </row>
    <row r="128" spans="1:20" s="27" customFormat="1" hidden="1">
      <c r="A128" s="41"/>
      <c r="B128" s="230"/>
      <c r="C128" s="230"/>
      <c r="D128" s="30"/>
      <c r="E128" s="121"/>
      <c r="F128" s="491" t="s">
        <v>45</v>
      </c>
      <c r="G128" s="492"/>
      <c r="H128" s="144"/>
      <c r="I128" s="144"/>
      <c r="J128" s="144"/>
      <c r="K128" s="144"/>
      <c r="L128" s="144"/>
      <c r="M128" s="144"/>
      <c r="N128" s="144"/>
      <c r="O128" s="133" t="s">
        <v>329</v>
      </c>
      <c r="P128" s="145" t="s">
        <v>48</v>
      </c>
      <c r="Q128" s="294" t="s">
        <v>309</v>
      </c>
      <c r="R128" s="142">
        <f t="shared" ref="R128:S130" si="7">R129</f>
        <v>872152.84000000008</v>
      </c>
      <c r="S128" s="328">
        <f t="shared" si="7"/>
        <v>872100.47</v>
      </c>
      <c r="T128" s="262">
        <f t="shared" si="3"/>
        <v>99.993995318526956</v>
      </c>
    </row>
    <row r="129" spans="1:20" s="4" customFormat="1" hidden="1">
      <c r="A129" s="43"/>
      <c r="B129" s="46"/>
      <c r="C129" s="46"/>
      <c r="D129" s="45"/>
      <c r="E129" s="122"/>
      <c r="F129" s="544" t="s">
        <v>512</v>
      </c>
      <c r="G129" s="545"/>
      <c r="H129" s="177"/>
      <c r="I129" s="177"/>
      <c r="J129" s="177"/>
      <c r="K129" s="177"/>
      <c r="L129" s="177"/>
      <c r="M129" s="177"/>
      <c r="N129" s="177"/>
      <c r="O129" s="154" t="s">
        <v>329</v>
      </c>
      <c r="P129" s="285" t="s">
        <v>48</v>
      </c>
      <c r="Q129" s="345" t="s">
        <v>309</v>
      </c>
      <c r="R129" s="142">
        <f>R130+R132</f>
        <v>872152.84000000008</v>
      </c>
      <c r="S129" s="328">
        <f>S130+S132</f>
        <v>872100.47</v>
      </c>
      <c r="T129" s="262">
        <f t="shared" si="3"/>
        <v>99.993995318526956</v>
      </c>
    </row>
    <row r="130" spans="1:20" s="4" customFormat="1" hidden="1">
      <c r="A130" s="43"/>
      <c r="B130" s="46"/>
      <c r="C130" s="46"/>
      <c r="D130" s="45"/>
      <c r="E130" s="122"/>
      <c r="F130" s="484" t="s">
        <v>380</v>
      </c>
      <c r="G130" s="504"/>
      <c r="H130" s="28"/>
      <c r="I130" s="28"/>
      <c r="J130" s="28"/>
      <c r="K130" s="28"/>
      <c r="L130" s="28"/>
      <c r="M130" s="28"/>
      <c r="N130" s="28"/>
      <c r="O130" s="31" t="s">
        <v>329</v>
      </c>
      <c r="P130" s="285" t="s">
        <v>48</v>
      </c>
      <c r="Q130" s="168" t="s">
        <v>379</v>
      </c>
      <c r="R130" s="142">
        <f t="shared" si="7"/>
        <v>400000</v>
      </c>
      <c r="S130" s="328">
        <f t="shared" si="7"/>
        <v>400000</v>
      </c>
      <c r="T130" s="262">
        <f t="shared" si="3"/>
        <v>100</v>
      </c>
    </row>
    <row r="131" spans="1:20" s="4" customFormat="1" ht="0.75" hidden="1" customHeight="1">
      <c r="A131" s="43"/>
      <c r="B131" s="46"/>
      <c r="C131" s="46"/>
      <c r="D131" s="45"/>
      <c r="E131" s="122"/>
      <c r="F131" s="484" t="s">
        <v>449</v>
      </c>
      <c r="G131" s="504"/>
      <c r="H131" s="28"/>
      <c r="I131" s="28"/>
      <c r="J131" s="28"/>
      <c r="K131" s="28"/>
      <c r="L131" s="28"/>
      <c r="M131" s="28"/>
      <c r="N131" s="28"/>
      <c r="O131" s="31" t="s">
        <v>329</v>
      </c>
      <c r="P131" s="285" t="s">
        <v>48</v>
      </c>
      <c r="Q131" s="168" t="s">
        <v>448</v>
      </c>
      <c r="R131" s="142">
        <v>400000</v>
      </c>
      <c r="S131" s="328">
        <v>400000</v>
      </c>
      <c r="T131" s="262">
        <f t="shared" si="3"/>
        <v>100</v>
      </c>
    </row>
    <row r="132" spans="1:20" s="4" customFormat="1" hidden="1">
      <c r="A132" s="43"/>
      <c r="B132" s="46"/>
      <c r="C132" s="46"/>
      <c r="D132" s="45"/>
      <c r="E132" s="122"/>
      <c r="F132" s="491" t="s">
        <v>382</v>
      </c>
      <c r="G132" s="493"/>
      <c r="H132" s="28"/>
      <c r="I132" s="28"/>
      <c r="J132" s="28"/>
      <c r="K132" s="28"/>
      <c r="L132" s="28"/>
      <c r="M132" s="28"/>
      <c r="N132" s="28"/>
      <c r="O132" s="31" t="s">
        <v>329</v>
      </c>
      <c r="P132" s="285" t="s">
        <v>48</v>
      </c>
      <c r="Q132" s="358">
        <v>800</v>
      </c>
      <c r="R132" s="142">
        <f>R133</f>
        <v>472152.84</v>
      </c>
      <c r="S132" s="328">
        <f>S133</f>
        <v>472100.47</v>
      </c>
      <c r="T132" s="262">
        <f t="shared" si="3"/>
        <v>99.988908252675117</v>
      </c>
    </row>
    <row r="133" spans="1:20" s="4" customFormat="1" hidden="1">
      <c r="A133" s="43"/>
      <c r="B133" s="46"/>
      <c r="C133" s="46"/>
      <c r="D133" s="45"/>
      <c r="E133" s="122"/>
      <c r="F133" s="491" t="s">
        <v>454</v>
      </c>
      <c r="G133" s="493"/>
      <c r="H133" s="28"/>
      <c r="I133" s="28"/>
      <c r="J133" s="28"/>
      <c r="K133" s="28"/>
      <c r="L133" s="28"/>
      <c r="M133" s="28"/>
      <c r="N133" s="28"/>
      <c r="O133" s="31" t="s">
        <v>329</v>
      </c>
      <c r="P133" s="285" t="s">
        <v>48</v>
      </c>
      <c r="Q133" s="358">
        <v>850</v>
      </c>
      <c r="R133" s="142">
        <v>472152.84</v>
      </c>
      <c r="S133" s="328">
        <v>472100.47</v>
      </c>
      <c r="T133" s="262">
        <f t="shared" si="3"/>
        <v>99.988908252675117</v>
      </c>
    </row>
    <row r="134" spans="1:20" s="4" customFormat="1" hidden="1">
      <c r="A134" s="43"/>
      <c r="B134" s="46"/>
      <c r="C134" s="46"/>
      <c r="D134" s="45"/>
      <c r="E134" s="122"/>
      <c r="F134" s="491" t="s">
        <v>45</v>
      </c>
      <c r="G134" s="492"/>
      <c r="H134" s="28"/>
      <c r="I134" s="28"/>
      <c r="J134" s="28"/>
      <c r="K134" s="28"/>
      <c r="L134" s="28"/>
      <c r="M134" s="28"/>
      <c r="N134" s="28"/>
      <c r="O134" s="31" t="s">
        <v>329</v>
      </c>
      <c r="P134" s="150" t="s">
        <v>49</v>
      </c>
      <c r="Q134" s="168" t="s">
        <v>309</v>
      </c>
      <c r="R134" s="142">
        <f>R135</f>
        <v>9810966.4700000007</v>
      </c>
      <c r="S134" s="328">
        <f>S135</f>
        <v>9810966.4700000007</v>
      </c>
      <c r="T134" s="262">
        <f t="shared" si="3"/>
        <v>100</v>
      </c>
    </row>
    <row r="135" spans="1:20" s="4" customFormat="1" hidden="1">
      <c r="A135" s="49" t="s">
        <v>334</v>
      </c>
      <c r="B135" s="585" t="s">
        <v>335</v>
      </c>
      <c r="C135" s="585"/>
      <c r="D135" s="45" t="s">
        <v>333</v>
      </c>
      <c r="E135" s="122"/>
      <c r="F135" s="486" t="s">
        <v>418</v>
      </c>
      <c r="G135" s="487"/>
      <c r="H135" s="28">
        <v>29100</v>
      </c>
      <c r="I135" s="28"/>
      <c r="J135" s="28"/>
      <c r="K135" s="28"/>
      <c r="L135" s="28"/>
      <c r="M135" s="28">
        <f>H135+I135+J135+K135+L135</f>
        <v>29100</v>
      </c>
      <c r="N135" s="28">
        <f>M135-H135</f>
        <v>0</v>
      </c>
      <c r="O135" s="31" t="s">
        <v>329</v>
      </c>
      <c r="P135" s="150" t="s">
        <v>49</v>
      </c>
      <c r="Q135" s="168" t="s">
        <v>309</v>
      </c>
      <c r="R135" s="142">
        <f>R136</f>
        <v>9810966.4700000007</v>
      </c>
      <c r="S135" s="328">
        <f>S136</f>
        <v>9810966.4700000007</v>
      </c>
      <c r="T135" s="262">
        <f t="shared" si="3"/>
        <v>100</v>
      </c>
    </row>
    <row r="136" spans="1:20" s="4" customFormat="1" hidden="1">
      <c r="A136" s="49"/>
      <c r="B136" s="50"/>
      <c r="C136" s="51"/>
      <c r="D136" s="45"/>
      <c r="E136" s="122"/>
      <c r="F136" s="489" t="s">
        <v>382</v>
      </c>
      <c r="G136" s="490"/>
      <c r="H136" s="147"/>
      <c r="I136" s="148"/>
      <c r="J136" s="148"/>
      <c r="K136" s="148"/>
      <c r="L136" s="148"/>
      <c r="M136" s="148"/>
      <c r="N136" s="148"/>
      <c r="O136" s="149" t="s">
        <v>329</v>
      </c>
      <c r="P136" s="150" t="s">
        <v>49</v>
      </c>
      <c r="Q136" s="283" t="s">
        <v>383</v>
      </c>
      <c r="R136" s="142">
        <f>R137+R138</f>
        <v>9810966.4700000007</v>
      </c>
      <c r="S136" s="328">
        <f>S137+S138</f>
        <v>9810966.4700000007</v>
      </c>
      <c r="T136" s="262">
        <f t="shared" si="3"/>
        <v>100</v>
      </c>
    </row>
    <row r="137" spans="1:20" s="4" customFormat="1" hidden="1">
      <c r="A137" s="49"/>
      <c r="B137" s="73"/>
      <c r="C137" s="73"/>
      <c r="D137" s="45"/>
      <c r="E137" s="122"/>
      <c r="F137" s="484" t="s">
        <v>465</v>
      </c>
      <c r="G137" s="488"/>
      <c r="H137" s="147"/>
      <c r="I137" s="148"/>
      <c r="J137" s="148"/>
      <c r="K137" s="148"/>
      <c r="L137" s="148"/>
      <c r="M137" s="148"/>
      <c r="N137" s="148"/>
      <c r="O137" s="149" t="s">
        <v>329</v>
      </c>
      <c r="P137" s="341" t="s">
        <v>49</v>
      </c>
      <c r="Q137" s="294" t="s">
        <v>464</v>
      </c>
      <c r="R137" s="142">
        <v>8590966.4700000007</v>
      </c>
      <c r="S137" s="142">
        <v>8590966.4700000007</v>
      </c>
      <c r="T137" s="262">
        <f t="shared" si="3"/>
        <v>100</v>
      </c>
    </row>
    <row r="138" spans="1:20" s="4" customFormat="1" hidden="1">
      <c r="A138" s="49"/>
      <c r="B138" s="73"/>
      <c r="C138" s="73"/>
      <c r="D138" s="45"/>
      <c r="E138" s="122"/>
      <c r="F138" s="491" t="s">
        <v>454</v>
      </c>
      <c r="G138" s="493"/>
      <c r="H138" s="147"/>
      <c r="I138" s="148"/>
      <c r="J138" s="148"/>
      <c r="K138" s="148"/>
      <c r="L138" s="148"/>
      <c r="M138" s="148"/>
      <c r="N138" s="148"/>
      <c r="O138" s="149" t="s">
        <v>329</v>
      </c>
      <c r="P138" s="341" t="s">
        <v>49</v>
      </c>
      <c r="Q138" s="294" t="s">
        <v>455</v>
      </c>
      <c r="R138" s="142">
        <v>1220000</v>
      </c>
      <c r="S138" s="328">
        <v>1220000</v>
      </c>
      <c r="T138" s="262">
        <f t="shared" si="3"/>
        <v>100</v>
      </c>
    </row>
    <row r="139" spans="1:20" s="4" customFormat="1" hidden="1">
      <c r="A139" s="49"/>
      <c r="B139" s="73"/>
      <c r="C139" s="73"/>
      <c r="D139" s="45"/>
      <c r="E139" s="122"/>
      <c r="F139" s="484" t="s">
        <v>38</v>
      </c>
      <c r="G139" s="488"/>
      <c r="H139" s="147"/>
      <c r="I139" s="148"/>
      <c r="J139" s="148"/>
      <c r="K139" s="148"/>
      <c r="L139" s="148"/>
      <c r="M139" s="148"/>
      <c r="N139" s="148"/>
      <c r="O139" s="149" t="s">
        <v>329</v>
      </c>
      <c r="P139" s="150" t="s">
        <v>39</v>
      </c>
      <c r="Q139" s="283" t="s">
        <v>309</v>
      </c>
      <c r="R139" s="142">
        <f>R140+R143+R146+R151</f>
        <v>4213535</v>
      </c>
      <c r="S139" s="328">
        <f>S140+S143+S146+S151</f>
        <v>3857216.61</v>
      </c>
      <c r="T139" s="262">
        <f t="shared" si="3"/>
        <v>91.543480948894455</v>
      </c>
    </row>
    <row r="140" spans="1:20" s="4" customFormat="1" hidden="1">
      <c r="A140" s="49"/>
      <c r="B140" s="73"/>
      <c r="C140" s="73"/>
      <c r="D140" s="45"/>
      <c r="E140" s="122"/>
      <c r="F140" s="486" t="s">
        <v>336</v>
      </c>
      <c r="G140" s="487"/>
      <c r="H140" s="47"/>
      <c r="I140" s="28"/>
      <c r="J140" s="28"/>
      <c r="K140" s="28"/>
      <c r="L140" s="28"/>
      <c r="M140" s="28"/>
      <c r="N140" s="28"/>
      <c r="O140" s="31" t="s">
        <v>329</v>
      </c>
      <c r="P140" s="48" t="s">
        <v>50</v>
      </c>
      <c r="Q140" s="168" t="s">
        <v>309</v>
      </c>
      <c r="R140" s="142">
        <f>R141</f>
        <v>1504900</v>
      </c>
      <c r="S140" s="142">
        <f>S141</f>
        <v>1504900</v>
      </c>
      <c r="T140" s="262">
        <f t="shared" si="3"/>
        <v>100</v>
      </c>
    </row>
    <row r="141" spans="1:20" s="4" customFormat="1" hidden="1">
      <c r="A141" s="49"/>
      <c r="B141" s="73"/>
      <c r="C141" s="73"/>
      <c r="D141" s="45"/>
      <c r="E141" s="122"/>
      <c r="F141" s="484" t="s">
        <v>376</v>
      </c>
      <c r="G141" s="488"/>
      <c r="H141" s="47"/>
      <c r="I141" s="28"/>
      <c r="J141" s="28"/>
      <c r="K141" s="28"/>
      <c r="L141" s="28"/>
      <c r="M141" s="28"/>
      <c r="N141" s="28"/>
      <c r="O141" s="31" t="s">
        <v>329</v>
      </c>
      <c r="P141" s="48" t="s">
        <v>50</v>
      </c>
      <c r="Q141" s="168" t="s">
        <v>377</v>
      </c>
      <c r="R141" s="142">
        <f>R142</f>
        <v>1504900</v>
      </c>
      <c r="S141" s="328">
        <f>S142</f>
        <v>1504900</v>
      </c>
      <c r="T141" s="262">
        <f t="shared" ref="T141:T204" si="8">S141/R141*100</f>
        <v>100</v>
      </c>
    </row>
    <row r="142" spans="1:20" s="4" customFormat="1" hidden="1">
      <c r="A142" s="49"/>
      <c r="B142" s="73"/>
      <c r="C142" s="73"/>
      <c r="D142" s="45"/>
      <c r="E142" s="122"/>
      <c r="F142" s="484" t="s">
        <v>446</v>
      </c>
      <c r="G142" s="488"/>
      <c r="H142" s="47"/>
      <c r="I142" s="28"/>
      <c r="J142" s="28"/>
      <c r="K142" s="28"/>
      <c r="L142" s="28"/>
      <c r="M142" s="28"/>
      <c r="N142" s="28"/>
      <c r="O142" s="31" t="s">
        <v>329</v>
      </c>
      <c r="P142" s="48" t="s">
        <v>50</v>
      </c>
      <c r="Q142" s="168" t="s">
        <v>447</v>
      </c>
      <c r="R142" s="142">
        <v>1504900</v>
      </c>
      <c r="S142" s="142">
        <v>1504900</v>
      </c>
      <c r="T142" s="262">
        <f t="shared" si="8"/>
        <v>100</v>
      </c>
    </row>
    <row r="143" spans="1:20" s="4" customFormat="1" hidden="1">
      <c r="A143" s="49"/>
      <c r="B143" s="73"/>
      <c r="C143" s="73"/>
      <c r="D143" s="45"/>
      <c r="E143" s="122"/>
      <c r="F143" s="485" t="s">
        <v>372</v>
      </c>
      <c r="G143" s="486"/>
      <c r="H143" s="47"/>
      <c r="I143" s="28"/>
      <c r="J143" s="28"/>
      <c r="K143" s="28"/>
      <c r="L143" s="28"/>
      <c r="M143" s="28"/>
      <c r="N143" s="28"/>
      <c r="O143" s="31" t="s">
        <v>329</v>
      </c>
      <c r="P143" s="48" t="s">
        <v>51</v>
      </c>
      <c r="Q143" s="168" t="s">
        <v>309</v>
      </c>
      <c r="R143" s="142">
        <f>R144</f>
        <v>1137906</v>
      </c>
      <c r="S143" s="142">
        <f>S144</f>
        <v>1137906</v>
      </c>
      <c r="T143" s="262">
        <f t="shared" si="8"/>
        <v>100</v>
      </c>
    </row>
    <row r="144" spans="1:20" s="4" customFormat="1" hidden="1">
      <c r="A144" s="49"/>
      <c r="B144" s="73"/>
      <c r="C144" s="73"/>
      <c r="D144" s="45"/>
      <c r="E144" s="122"/>
      <c r="F144" s="484" t="s">
        <v>376</v>
      </c>
      <c r="G144" s="488"/>
      <c r="H144" s="47"/>
      <c r="I144" s="28"/>
      <c r="J144" s="28"/>
      <c r="K144" s="28"/>
      <c r="L144" s="28"/>
      <c r="M144" s="28"/>
      <c r="N144" s="28"/>
      <c r="O144" s="31" t="s">
        <v>329</v>
      </c>
      <c r="P144" s="48" t="s">
        <v>51</v>
      </c>
      <c r="Q144" s="168" t="s">
        <v>377</v>
      </c>
      <c r="R144" s="142">
        <f>R145</f>
        <v>1137906</v>
      </c>
      <c r="S144" s="328">
        <f>S145</f>
        <v>1137906</v>
      </c>
      <c r="T144" s="262">
        <f t="shared" si="8"/>
        <v>100</v>
      </c>
    </row>
    <row r="145" spans="1:20" s="4" customFormat="1" hidden="1">
      <c r="A145" s="49"/>
      <c r="B145" s="73"/>
      <c r="C145" s="73"/>
      <c r="D145" s="45"/>
      <c r="E145" s="122"/>
      <c r="F145" s="484" t="s">
        <v>446</v>
      </c>
      <c r="G145" s="488"/>
      <c r="H145" s="47"/>
      <c r="I145" s="28"/>
      <c r="J145" s="28"/>
      <c r="K145" s="28"/>
      <c r="L145" s="28"/>
      <c r="M145" s="28"/>
      <c r="N145" s="28"/>
      <c r="O145" s="31" t="s">
        <v>329</v>
      </c>
      <c r="P145" s="48" t="s">
        <v>51</v>
      </c>
      <c r="Q145" s="168" t="s">
        <v>447</v>
      </c>
      <c r="R145" s="142">
        <v>1137906</v>
      </c>
      <c r="S145" s="142">
        <v>1137906</v>
      </c>
      <c r="T145" s="262">
        <f t="shared" si="8"/>
        <v>100</v>
      </c>
    </row>
    <row r="146" spans="1:20" s="4" customFormat="1" hidden="1">
      <c r="A146" s="49"/>
      <c r="B146" s="73"/>
      <c r="C146" s="73"/>
      <c r="D146" s="45"/>
      <c r="E146" s="122"/>
      <c r="F146" s="485" t="s">
        <v>417</v>
      </c>
      <c r="G146" s="486"/>
      <c r="H146" s="47"/>
      <c r="I146" s="28"/>
      <c r="J146" s="28"/>
      <c r="K146" s="28"/>
      <c r="L146" s="28"/>
      <c r="M146" s="28"/>
      <c r="N146" s="28"/>
      <c r="O146" s="31" t="s">
        <v>329</v>
      </c>
      <c r="P146" s="48" t="s">
        <v>52</v>
      </c>
      <c r="Q146" s="168" t="s">
        <v>309</v>
      </c>
      <c r="R146" s="142">
        <f>R148+R149</f>
        <v>753255</v>
      </c>
      <c r="S146" s="328">
        <f>S148+S149</f>
        <v>656653.18999999994</v>
      </c>
      <c r="T146" s="262">
        <f t="shared" si="8"/>
        <v>87.175417355344464</v>
      </c>
    </row>
    <row r="147" spans="1:20" s="4" customFormat="1" hidden="1">
      <c r="A147" s="49"/>
      <c r="B147" s="73"/>
      <c r="C147" s="73"/>
      <c r="D147" s="45"/>
      <c r="E147" s="122"/>
      <c r="F147" s="484" t="s">
        <v>376</v>
      </c>
      <c r="G147" s="488"/>
      <c r="H147" s="47"/>
      <c r="I147" s="28"/>
      <c r="J147" s="28"/>
      <c r="K147" s="28"/>
      <c r="L147" s="28"/>
      <c r="M147" s="28"/>
      <c r="N147" s="28"/>
      <c r="O147" s="31" t="s">
        <v>329</v>
      </c>
      <c r="P147" s="48" t="s">
        <v>52</v>
      </c>
      <c r="Q147" s="168" t="s">
        <v>377</v>
      </c>
      <c r="R147" s="142">
        <f>R148</f>
        <v>691455</v>
      </c>
      <c r="S147" s="328">
        <f>S148</f>
        <v>656653.18999999994</v>
      </c>
      <c r="T147" s="262">
        <f t="shared" si="8"/>
        <v>94.966872753830671</v>
      </c>
    </row>
    <row r="148" spans="1:20" s="4" customFormat="1" hidden="1">
      <c r="A148" s="49"/>
      <c r="B148" s="73"/>
      <c r="C148" s="73"/>
      <c r="D148" s="45"/>
      <c r="E148" s="122"/>
      <c r="F148" s="484" t="s">
        <v>446</v>
      </c>
      <c r="G148" s="488"/>
      <c r="H148" s="47"/>
      <c r="I148" s="28"/>
      <c r="J148" s="28"/>
      <c r="K148" s="28"/>
      <c r="L148" s="28"/>
      <c r="M148" s="28"/>
      <c r="N148" s="28"/>
      <c r="O148" s="31" t="s">
        <v>329</v>
      </c>
      <c r="P148" s="48" t="s">
        <v>52</v>
      </c>
      <c r="Q148" s="168" t="s">
        <v>447</v>
      </c>
      <c r="R148" s="142">
        <v>691455</v>
      </c>
      <c r="S148" s="328">
        <v>656653.18999999994</v>
      </c>
      <c r="T148" s="262">
        <f t="shared" si="8"/>
        <v>94.966872753830671</v>
      </c>
    </row>
    <row r="149" spans="1:20" s="4" customFormat="1" hidden="1">
      <c r="A149" s="49"/>
      <c r="B149" s="73"/>
      <c r="C149" s="73"/>
      <c r="D149" s="45"/>
      <c r="E149" s="122"/>
      <c r="F149" s="484" t="s">
        <v>380</v>
      </c>
      <c r="G149" s="488"/>
      <c r="H149" s="47"/>
      <c r="I149" s="28"/>
      <c r="J149" s="28"/>
      <c r="K149" s="28"/>
      <c r="L149" s="28"/>
      <c r="M149" s="28"/>
      <c r="N149" s="28"/>
      <c r="O149" s="31" t="s">
        <v>329</v>
      </c>
      <c r="P149" s="48" t="s">
        <v>52</v>
      </c>
      <c r="Q149" s="168" t="s">
        <v>379</v>
      </c>
      <c r="R149" s="142">
        <f>R150</f>
        <v>61800</v>
      </c>
      <c r="S149" s="328">
        <f>S150</f>
        <v>0</v>
      </c>
      <c r="T149" s="262">
        <f t="shared" si="8"/>
        <v>0</v>
      </c>
    </row>
    <row r="150" spans="1:20" s="4" customFormat="1" hidden="1">
      <c r="A150" s="49"/>
      <c r="B150" s="73"/>
      <c r="C150" s="73"/>
      <c r="D150" s="45"/>
      <c r="E150" s="122"/>
      <c r="F150" s="484" t="s">
        <v>449</v>
      </c>
      <c r="G150" s="488"/>
      <c r="H150" s="47"/>
      <c r="I150" s="28"/>
      <c r="J150" s="28"/>
      <c r="K150" s="28"/>
      <c r="L150" s="28"/>
      <c r="M150" s="28"/>
      <c r="N150" s="28"/>
      <c r="O150" s="31" t="s">
        <v>329</v>
      </c>
      <c r="P150" s="48" t="s">
        <v>52</v>
      </c>
      <c r="Q150" s="168" t="s">
        <v>448</v>
      </c>
      <c r="R150" s="142">
        <v>61800</v>
      </c>
      <c r="S150" s="328">
        <v>0</v>
      </c>
      <c r="T150" s="262">
        <f t="shared" si="8"/>
        <v>0</v>
      </c>
    </row>
    <row r="151" spans="1:20" s="4" customFormat="1" hidden="1">
      <c r="A151" s="49"/>
      <c r="B151" s="73"/>
      <c r="C151" s="73"/>
      <c r="D151" s="45"/>
      <c r="E151" s="122"/>
      <c r="F151" s="485" t="s">
        <v>416</v>
      </c>
      <c r="G151" s="584"/>
      <c r="H151" s="47"/>
      <c r="I151" s="28"/>
      <c r="J151" s="28"/>
      <c r="K151" s="28"/>
      <c r="L151" s="28"/>
      <c r="M151" s="28"/>
      <c r="N151" s="28"/>
      <c r="O151" s="31" t="s">
        <v>329</v>
      </c>
      <c r="P151" s="48" t="s">
        <v>53</v>
      </c>
      <c r="Q151" s="168" t="s">
        <v>309</v>
      </c>
      <c r="R151" s="142">
        <f>R152+R154</f>
        <v>817474</v>
      </c>
      <c r="S151" s="328">
        <f>S152+S154</f>
        <v>557757.42000000004</v>
      </c>
      <c r="T151" s="262">
        <f t="shared" si="8"/>
        <v>68.229377325762059</v>
      </c>
    </row>
    <row r="152" spans="1:20" s="4" customFormat="1" hidden="1">
      <c r="A152" s="49"/>
      <c r="B152" s="73"/>
      <c r="C152" s="73"/>
      <c r="D152" s="45"/>
      <c r="E152" s="122"/>
      <c r="F152" s="484" t="s">
        <v>376</v>
      </c>
      <c r="G152" s="488"/>
      <c r="H152" s="47"/>
      <c r="I152" s="28"/>
      <c r="J152" s="28"/>
      <c r="K152" s="28"/>
      <c r="L152" s="28"/>
      <c r="M152" s="28"/>
      <c r="N152" s="28"/>
      <c r="O152" s="31" t="s">
        <v>329</v>
      </c>
      <c r="P152" s="48" t="s">
        <v>53</v>
      </c>
      <c r="Q152" s="168" t="s">
        <v>377</v>
      </c>
      <c r="R152" s="142">
        <f>R153</f>
        <v>807474</v>
      </c>
      <c r="S152" s="328">
        <f>S153</f>
        <v>557757.42000000004</v>
      </c>
      <c r="T152" s="262">
        <f t="shared" si="8"/>
        <v>69.074350381560279</v>
      </c>
    </row>
    <row r="153" spans="1:20" s="4" customFormat="1" hidden="1">
      <c r="A153" s="49"/>
      <c r="B153" s="73"/>
      <c r="C153" s="73"/>
      <c r="D153" s="45"/>
      <c r="E153" s="122"/>
      <c r="F153" s="484" t="s">
        <v>446</v>
      </c>
      <c r="G153" s="488"/>
      <c r="H153" s="47"/>
      <c r="I153" s="28"/>
      <c r="J153" s="28"/>
      <c r="K153" s="28"/>
      <c r="L153" s="28"/>
      <c r="M153" s="28"/>
      <c r="N153" s="28"/>
      <c r="O153" s="31" t="s">
        <v>329</v>
      </c>
      <c r="P153" s="48" t="s">
        <v>53</v>
      </c>
      <c r="Q153" s="168" t="s">
        <v>447</v>
      </c>
      <c r="R153" s="142">
        <v>807474</v>
      </c>
      <c r="S153" s="328">
        <v>557757.42000000004</v>
      </c>
      <c r="T153" s="262">
        <f t="shared" si="8"/>
        <v>69.074350381560279</v>
      </c>
    </row>
    <row r="154" spans="1:20" s="4" customFormat="1" hidden="1">
      <c r="A154" s="49"/>
      <c r="B154" s="73"/>
      <c r="C154" s="73"/>
      <c r="D154" s="45"/>
      <c r="E154" s="122"/>
      <c r="F154" s="484" t="s">
        <v>380</v>
      </c>
      <c r="G154" s="488"/>
      <c r="H154" s="47"/>
      <c r="I154" s="28"/>
      <c r="J154" s="28"/>
      <c r="K154" s="28"/>
      <c r="L154" s="28"/>
      <c r="M154" s="28"/>
      <c r="N154" s="28"/>
      <c r="O154" s="31" t="s">
        <v>329</v>
      </c>
      <c r="P154" s="48" t="s">
        <v>53</v>
      </c>
      <c r="Q154" s="168" t="s">
        <v>379</v>
      </c>
      <c r="R154" s="142">
        <f>R155</f>
        <v>10000</v>
      </c>
      <c r="S154" s="328">
        <f>S155</f>
        <v>0</v>
      </c>
      <c r="T154" s="262">
        <f t="shared" si="8"/>
        <v>0</v>
      </c>
    </row>
    <row r="155" spans="1:20" s="4" customFormat="1" hidden="1">
      <c r="A155" s="49"/>
      <c r="B155" s="73"/>
      <c r="C155" s="73"/>
      <c r="D155" s="45"/>
      <c r="E155" s="122"/>
      <c r="F155" s="484" t="s">
        <v>449</v>
      </c>
      <c r="G155" s="488"/>
      <c r="H155" s="47"/>
      <c r="I155" s="28"/>
      <c r="J155" s="28"/>
      <c r="K155" s="28"/>
      <c r="L155" s="28"/>
      <c r="M155" s="28"/>
      <c r="N155" s="28"/>
      <c r="O155" s="31" t="s">
        <v>329</v>
      </c>
      <c r="P155" s="48" t="s">
        <v>53</v>
      </c>
      <c r="Q155" s="168" t="s">
        <v>448</v>
      </c>
      <c r="R155" s="142">
        <v>10000</v>
      </c>
      <c r="S155" s="328">
        <v>0</v>
      </c>
      <c r="T155" s="262">
        <f t="shared" si="8"/>
        <v>0</v>
      </c>
    </row>
    <row r="156" spans="1:20" s="4" customFormat="1" ht="33" customHeight="1">
      <c r="A156" s="49"/>
      <c r="B156" s="572" t="s">
        <v>337</v>
      </c>
      <c r="C156" s="572"/>
      <c r="D156" s="45"/>
      <c r="E156" s="122"/>
      <c r="F156" s="486" t="s">
        <v>292</v>
      </c>
      <c r="G156" s="487"/>
      <c r="H156" s="28" t="e">
        <f>H12+H19+H31+#REF!+#REF!+#REF!+H78+H85+H59</f>
        <v>#REF!</v>
      </c>
      <c r="I156" s="28" t="e">
        <f>I12+I19+I31+#REF!+#REF!+#REF!+I78+I85+I59</f>
        <v>#REF!</v>
      </c>
      <c r="J156" s="28" t="e">
        <f>J12+J19+J31+#REF!+#REF!+#REF!+J78+J85+J59</f>
        <v>#REF!</v>
      </c>
      <c r="K156" s="28" t="e">
        <f>K12+K19+K31+#REF!+#REF!+#REF!+K78+K85+K59</f>
        <v>#REF!</v>
      </c>
      <c r="L156" s="28" t="e">
        <f>L12+L19+L31+#REF!+#REF!+#REF!+L78+L85+L59</f>
        <v>#REF!</v>
      </c>
      <c r="M156" s="28" t="e">
        <f>M12+M19+M31+#REF!+#REF!+#REF!+M78+M85+M59</f>
        <v>#REF!</v>
      </c>
      <c r="N156" s="28" t="e">
        <f>N12+N19+N31+#REF!+#REF!+#REF!+N78+N85+N59</f>
        <v>#REF!</v>
      </c>
      <c r="O156" s="31" t="s">
        <v>303</v>
      </c>
      <c r="P156" s="31" t="s">
        <v>473</v>
      </c>
      <c r="Q156" s="168" t="s">
        <v>309</v>
      </c>
      <c r="R156" s="314">
        <f>R12+R19+R31+R59+R78+R85+R45+R71</f>
        <v>77916594.959999993</v>
      </c>
      <c r="S156" s="335">
        <f>S12+S19+S31+S59+S78+S85+S45+S71</f>
        <v>76942412.529999986</v>
      </c>
      <c r="T156" s="262">
        <f t="shared" si="8"/>
        <v>98.74971123866473</v>
      </c>
    </row>
    <row r="157" spans="1:20" s="4" customFormat="1" ht="50.25" customHeight="1">
      <c r="A157" s="226"/>
      <c r="B157" s="73"/>
      <c r="C157" s="73"/>
      <c r="D157" s="45"/>
      <c r="E157" s="122"/>
      <c r="F157" s="482" t="s">
        <v>352</v>
      </c>
      <c r="G157" s="494"/>
      <c r="H157" s="28"/>
      <c r="I157" s="28"/>
      <c r="J157" s="28"/>
      <c r="K157" s="28"/>
      <c r="L157" s="28"/>
      <c r="M157" s="28"/>
      <c r="N157" s="28"/>
      <c r="O157" s="31" t="s">
        <v>353</v>
      </c>
      <c r="P157" s="31"/>
      <c r="Q157" s="168"/>
      <c r="R157" s="314"/>
      <c r="S157" s="335"/>
      <c r="T157" s="262"/>
    </row>
    <row r="158" spans="1:20" s="4" customFormat="1" hidden="1">
      <c r="A158" s="226"/>
      <c r="B158" s="73"/>
      <c r="C158" s="73"/>
      <c r="D158" s="45"/>
      <c r="E158" s="122"/>
      <c r="F158" s="482" t="s">
        <v>388</v>
      </c>
      <c r="G158" s="494"/>
      <c r="H158" s="28"/>
      <c r="I158" s="28"/>
      <c r="J158" s="28"/>
      <c r="K158" s="28"/>
      <c r="L158" s="28"/>
      <c r="M158" s="28"/>
      <c r="N158" s="28"/>
      <c r="O158" s="31" t="s">
        <v>354</v>
      </c>
      <c r="P158" s="31" t="s">
        <v>473</v>
      </c>
      <c r="Q158" s="168" t="s">
        <v>309</v>
      </c>
      <c r="R158" s="314">
        <f>R162+R165</f>
        <v>1742797.56</v>
      </c>
      <c r="S158" s="314">
        <f>S162+S165</f>
        <v>1470076.92</v>
      </c>
      <c r="T158" s="262">
        <f t="shared" si="8"/>
        <v>84.351559454788301</v>
      </c>
    </row>
    <row r="159" spans="1:20" s="4" customFormat="1" hidden="1">
      <c r="A159" s="226"/>
      <c r="B159" s="73"/>
      <c r="C159" s="73"/>
      <c r="D159" s="45"/>
      <c r="E159" s="122"/>
      <c r="F159" s="476" t="s">
        <v>222</v>
      </c>
      <c r="G159" s="478"/>
      <c r="H159" s="28"/>
      <c r="I159" s="28"/>
      <c r="J159" s="28"/>
      <c r="K159" s="28"/>
      <c r="L159" s="28"/>
      <c r="M159" s="28"/>
      <c r="N159" s="28"/>
      <c r="O159" s="133" t="s">
        <v>354</v>
      </c>
      <c r="P159" s="133" t="s">
        <v>494</v>
      </c>
      <c r="Q159" s="294" t="s">
        <v>309</v>
      </c>
      <c r="R159" s="264">
        <f>R160</f>
        <v>1294791.56</v>
      </c>
      <c r="S159" s="332">
        <f>S160</f>
        <v>1022070.92</v>
      </c>
      <c r="T159" s="262">
        <f t="shared" si="8"/>
        <v>78.937100887497294</v>
      </c>
    </row>
    <row r="160" spans="1:20" s="4" customFormat="1" hidden="1">
      <c r="A160" s="226"/>
      <c r="B160" s="73"/>
      <c r="C160" s="73"/>
      <c r="D160" s="45"/>
      <c r="E160" s="122"/>
      <c r="F160" s="476" t="s">
        <v>221</v>
      </c>
      <c r="G160" s="478"/>
      <c r="H160" s="28"/>
      <c r="I160" s="28"/>
      <c r="J160" s="28"/>
      <c r="K160" s="28"/>
      <c r="L160" s="28"/>
      <c r="M160" s="28"/>
      <c r="N160" s="28"/>
      <c r="O160" s="133" t="s">
        <v>354</v>
      </c>
      <c r="P160" s="133" t="s">
        <v>495</v>
      </c>
      <c r="Q160" s="294" t="s">
        <v>309</v>
      </c>
      <c r="R160" s="264">
        <f>R162</f>
        <v>1294791.56</v>
      </c>
      <c r="S160" s="332">
        <f>S162</f>
        <v>1022070.92</v>
      </c>
      <c r="T160" s="262">
        <f t="shared" si="8"/>
        <v>78.937100887497294</v>
      </c>
    </row>
    <row r="161" spans="1:20" s="4" customFormat="1" hidden="1">
      <c r="A161" s="226"/>
      <c r="B161" s="73"/>
      <c r="C161" s="73"/>
      <c r="D161" s="45"/>
      <c r="E161" s="122"/>
      <c r="F161" s="573" t="s">
        <v>45</v>
      </c>
      <c r="G161" s="574"/>
      <c r="H161" s="28"/>
      <c r="I161" s="28"/>
      <c r="J161" s="28"/>
      <c r="K161" s="28"/>
      <c r="L161" s="28"/>
      <c r="M161" s="28"/>
      <c r="N161" s="244"/>
      <c r="O161" s="133" t="s">
        <v>354</v>
      </c>
      <c r="P161" s="133" t="s">
        <v>143</v>
      </c>
      <c r="Q161" s="294" t="s">
        <v>309</v>
      </c>
      <c r="R161" s="264">
        <f t="shared" ref="R161:S163" si="9">R162</f>
        <v>1294791.56</v>
      </c>
      <c r="S161" s="332">
        <f t="shared" si="9"/>
        <v>1022070.92</v>
      </c>
      <c r="T161" s="262">
        <f t="shared" si="8"/>
        <v>78.937100887497294</v>
      </c>
    </row>
    <row r="162" spans="1:20" s="4" customFormat="1" hidden="1">
      <c r="A162" s="226"/>
      <c r="B162" s="73"/>
      <c r="C162" s="73"/>
      <c r="D162" s="45"/>
      <c r="E162" s="122"/>
      <c r="F162" s="482" t="s">
        <v>421</v>
      </c>
      <c r="G162" s="494"/>
      <c r="H162" s="28"/>
      <c r="I162" s="28"/>
      <c r="J162" s="28"/>
      <c r="K162" s="28"/>
      <c r="L162" s="28"/>
      <c r="M162" s="28"/>
      <c r="N162" s="28"/>
      <c r="O162" s="154" t="s">
        <v>354</v>
      </c>
      <c r="P162" s="133" t="s">
        <v>143</v>
      </c>
      <c r="Q162" s="345" t="s">
        <v>309</v>
      </c>
      <c r="R162" s="314">
        <f t="shared" si="9"/>
        <v>1294791.56</v>
      </c>
      <c r="S162" s="335">
        <f t="shared" si="9"/>
        <v>1022070.92</v>
      </c>
      <c r="T162" s="262">
        <f t="shared" si="8"/>
        <v>78.937100887497294</v>
      </c>
    </row>
    <row r="163" spans="1:20" s="4" customFormat="1" hidden="1">
      <c r="A163" s="226"/>
      <c r="B163" s="73"/>
      <c r="C163" s="73"/>
      <c r="D163" s="45"/>
      <c r="E163" s="122"/>
      <c r="F163" s="484" t="s">
        <v>380</v>
      </c>
      <c r="G163" s="488"/>
      <c r="H163" s="28"/>
      <c r="I163" s="28"/>
      <c r="J163" s="28"/>
      <c r="K163" s="28"/>
      <c r="L163" s="28"/>
      <c r="M163" s="28"/>
      <c r="N163" s="28"/>
      <c r="O163" s="31" t="s">
        <v>354</v>
      </c>
      <c r="P163" s="133" t="s">
        <v>143</v>
      </c>
      <c r="Q163" s="168" t="s">
        <v>379</v>
      </c>
      <c r="R163" s="314">
        <f t="shared" si="9"/>
        <v>1294791.56</v>
      </c>
      <c r="S163" s="335">
        <f t="shared" si="9"/>
        <v>1022070.92</v>
      </c>
      <c r="T163" s="262">
        <f t="shared" si="8"/>
        <v>78.937100887497294</v>
      </c>
    </row>
    <row r="164" spans="1:20" s="4" customFormat="1" hidden="1">
      <c r="A164" s="226"/>
      <c r="B164" s="73"/>
      <c r="C164" s="73"/>
      <c r="D164" s="45"/>
      <c r="E164" s="122"/>
      <c r="F164" s="484" t="s">
        <v>449</v>
      </c>
      <c r="G164" s="488"/>
      <c r="H164" s="28"/>
      <c r="I164" s="28"/>
      <c r="J164" s="28"/>
      <c r="K164" s="28"/>
      <c r="L164" s="28"/>
      <c r="M164" s="28"/>
      <c r="N164" s="28"/>
      <c r="O164" s="31" t="s">
        <v>354</v>
      </c>
      <c r="P164" s="133" t="s">
        <v>143</v>
      </c>
      <c r="Q164" s="168" t="s">
        <v>448</v>
      </c>
      <c r="R164" s="314">
        <v>1294791.56</v>
      </c>
      <c r="S164" s="335">
        <v>1022070.92</v>
      </c>
      <c r="T164" s="262">
        <f t="shared" si="8"/>
        <v>78.937100887497294</v>
      </c>
    </row>
    <row r="165" spans="1:20" s="27" customFormat="1" hidden="1">
      <c r="A165" s="41"/>
      <c r="B165" s="452"/>
      <c r="C165" s="452"/>
      <c r="D165" s="30"/>
      <c r="E165" s="121"/>
      <c r="F165" s="486" t="s">
        <v>412</v>
      </c>
      <c r="G165" s="487"/>
      <c r="H165" s="487"/>
      <c r="I165" s="28"/>
      <c r="J165" s="28"/>
      <c r="K165" s="28"/>
      <c r="L165" s="28"/>
      <c r="M165" s="28"/>
      <c r="N165" s="28"/>
      <c r="O165" s="31" t="s">
        <v>354</v>
      </c>
      <c r="P165" s="173" t="s">
        <v>471</v>
      </c>
      <c r="Q165" s="168" t="s">
        <v>309</v>
      </c>
      <c r="R165" s="143">
        <f>R166</f>
        <v>448006</v>
      </c>
      <c r="S165" s="242">
        <f>S166</f>
        <v>448006</v>
      </c>
      <c r="T165" s="262">
        <f t="shared" si="8"/>
        <v>100</v>
      </c>
    </row>
    <row r="166" spans="1:20" s="27" customFormat="1" hidden="1">
      <c r="A166" s="41"/>
      <c r="B166" s="452"/>
      <c r="C166" s="452"/>
      <c r="D166" s="30"/>
      <c r="E166" s="121"/>
      <c r="F166" s="486" t="s">
        <v>413</v>
      </c>
      <c r="G166" s="487"/>
      <c r="H166" s="25"/>
      <c r="I166" s="28"/>
      <c r="J166" s="28"/>
      <c r="K166" s="28"/>
      <c r="L166" s="28"/>
      <c r="M166" s="28"/>
      <c r="N166" s="28"/>
      <c r="O166" s="31" t="s">
        <v>354</v>
      </c>
      <c r="P166" s="26" t="s">
        <v>472</v>
      </c>
      <c r="Q166" s="168" t="s">
        <v>309</v>
      </c>
      <c r="R166" s="143">
        <f>R168</f>
        <v>448006</v>
      </c>
      <c r="S166" s="242">
        <f>S168</f>
        <v>448006</v>
      </c>
      <c r="T166" s="262">
        <f t="shared" si="8"/>
        <v>100</v>
      </c>
    </row>
    <row r="167" spans="1:20" s="27" customFormat="1" hidden="1">
      <c r="A167" s="41"/>
      <c r="B167" s="452"/>
      <c r="C167" s="452"/>
      <c r="D167" s="30"/>
      <c r="E167" s="121"/>
      <c r="F167" s="513" t="s">
        <v>45</v>
      </c>
      <c r="G167" s="532"/>
      <c r="H167" s="25"/>
      <c r="I167" s="28"/>
      <c r="J167" s="28"/>
      <c r="K167" s="28"/>
      <c r="L167" s="28"/>
      <c r="M167" s="28"/>
      <c r="N167" s="28"/>
      <c r="O167" s="31" t="s">
        <v>354</v>
      </c>
      <c r="P167" s="26" t="s">
        <v>34</v>
      </c>
      <c r="Q167" s="168" t="s">
        <v>309</v>
      </c>
      <c r="R167" s="143">
        <f t="shared" ref="R167:S169" si="10">R168</f>
        <v>448006</v>
      </c>
      <c r="S167" s="242">
        <f t="shared" si="10"/>
        <v>448006</v>
      </c>
      <c r="T167" s="262">
        <f t="shared" si="8"/>
        <v>100</v>
      </c>
    </row>
    <row r="168" spans="1:20" s="27" customFormat="1" hidden="1">
      <c r="A168" s="41"/>
      <c r="B168" s="40"/>
      <c r="C168" s="42"/>
      <c r="D168" s="30"/>
      <c r="E168" s="121"/>
      <c r="F168" s="486" t="s">
        <v>415</v>
      </c>
      <c r="G168" s="487"/>
      <c r="H168" s="28"/>
      <c r="I168" s="28"/>
      <c r="J168" s="28"/>
      <c r="K168" s="28"/>
      <c r="L168" s="28"/>
      <c r="M168" s="28"/>
      <c r="N168" s="28"/>
      <c r="O168" s="31" t="s">
        <v>354</v>
      </c>
      <c r="P168" s="31" t="s">
        <v>41</v>
      </c>
      <c r="Q168" s="168" t="s">
        <v>309</v>
      </c>
      <c r="R168" s="143">
        <f t="shared" si="10"/>
        <v>448006</v>
      </c>
      <c r="S168" s="242">
        <f t="shared" si="10"/>
        <v>448006</v>
      </c>
      <c r="T168" s="262">
        <f t="shared" si="8"/>
        <v>100</v>
      </c>
    </row>
    <row r="169" spans="1:20" s="27" customFormat="1" ht="204.75" hidden="1">
      <c r="A169" s="22" t="s">
        <v>330</v>
      </c>
      <c r="B169" s="40"/>
      <c r="C169" s="36" t="s">
        <v>331</v>
      </c>
      <c r="D169" s="30"/>
      <c r="E169" s="121"/>
      <c r="F169" s="484" t="s">
        <v>380</v>
      </c>
      <c r="G169" s="488"/>
      <c r="H169" s="28">
        <v>200000</v>
      </c>
      <c r="I169" s="28"/>
      <c r="J169" s="28"/>
      <c r="K169" s="28"/>
      <c r="L169" s="28"/>
      <c r="M169" s="28">
        <f>H169+I169+J169+K169+L169</f>
        <v>200000</v>
      </c>
      <c r="N169" s="28">
        <f>M169-H169</f>
        <v>0</v>
      </c>
      <c r="O169" s="31" t="s">
        <v>354</v>
      </c>
      <c r="P169" s="31" t="s">
        <v>41</v>
      </c>
      <c r="Q169" s="168" t="s">
        <v>379</v>
      </c>
      <c r="R169" s="142">
        <f t="shared" si="10"/>
        <v>448006</v>
      </c>
      <c r="S169" s="328">
        <f t="shared" si="10"/>
        <v>448006</v>
      </c>
      <c r="T169" s="262">
        <f t="shared" si="8"/>
        <v>100</v>
      </c>
    </row>
    <row r="170" spans="1:20" s="27" customFormat="1" hidden="1">
      <c r="A170" s="22"/>
      <c r="B170" s="452"/>
      <c r="C170" s="93"/>
      <c r="D170" s="30"/>
      <c r="E170" s="121"/>
      <c r="F170" s="484" t="s">
        <v>449</v>
      </c>
      <c r="G170" s="488"/>
      <c r="H170" s="28"/>
      <c r="I170" s="28"/>
      <c r="J170" s="28"/>
      <c r="K170" s="28"/>
      <c r="L170" s="28"/>
      <c r="M170" s="28"/>
      <c r="N170" s="28"/>
      <c r="O170" s="31" t="s">
        <v>354</v>
      </c>
      <c r="P170" s="31" t="s">
        <v>41</v>
      </c>
      <c r="Q170" s="168" t="s">
        <v>448</v>
      </c>
      <c r="R170" s="142">
        <v>448006</v>
      </c>
      <c r="S170" s="328">
        <v>448006</v>
      </c>
      <c r="T170" s="262">
        <f t="shared" si="8"/>
        <v>100</v>
      </c>
    </row>
    <row r="171" spans="1:20" s="4" customFormat="1" ht="30.75" customHeight="1">
      <c r="A171" s="226"/>
      <c r="B171" s="73"/>
      <c r="C171" s="73"/>
      <c r="D171" s="45"/>
      <c r="E171" s="122"/>
      <c r="F171" s="482" t="s">
        <v>355</v>
      </c>
      <c r="G171" s="494"/>
      <c r="H171" s="28"/>
      <c r="I171" s="28"/>
      <c r="J171" s="28"/>
      <c r="K171" s="28"/>
      <c r="L171" s="28"/>
      <c r="M171" s="28"/>
      <c r="N171" s="28"/>
      <c r="O171" s="31" t="s">
        <v>353</v>
      </c>
      <c r="P171" s="31" t="s">
        <v>473</v>
      </c>
      <c r="Q171" s="168" t="s">
        <v>309</v>
      </c>
      <c r="R171" s="314">
        <f>R158</f>
        <v>1742797.56</v>
      </c>
      <c r="S171" s="335">
        <f>S158</f>
        <v>1470076.92</v>
      </c>
      <c r="T171" s="262">
        <f t="shared" si="8"/>
        <v>84.351559454788301</v>
      </c>
    </row>
    <row r="172" spans="1:20" s="4" customFormat="1">
      <c r="A172" s="64" t="s">
        <v>339</v>
      </c>
      <c r="B172" s="583" t="s">
        <v>340</v>
      </c>
      <c r="C172" s="583"/>
      <c r="D172" s="45" t="s">
        <v>341</v>
      </c>
      <c r="E172" s="122"/>
      <c r="F172" s="486" t="s">
        <v>342</v>
      </c>
      <c r="G172" s="487"/>
      <c r="H172" s="28"/>
      <c r="I172" s="28"/>
      <c r="J172" s="28"/>
      <c r="K172" s="28"/>
      <c r="L172" s="28"/>
      <c r="M172" s="28"/>
      <c r="N172" s="28">
        <f>M172-H172</f>
        <v>0</v>
      </c>
      <c r="O172" s="31" t="s">
        <v>341</v>
      </c>
      <c r="P172" s="31"/>
      <c r="Q172" s="168"/>
      <c r="R172" s="142"/>
      <c r="S172" s="328"/>
      <c r="T172" s="262"/>
    </row>
    <row r="173" spans="1:20" s="4" customFormat="1" ht="15" customHeight="1">
      <c r="A173" s="378"/>
      <c r="B173" s="463"/>
      <c r="C173" s="463"/>
      <c r="D173" s="45"/>
      <c r="E173" s="122"/>
      <c r="F173" s="491" t="s">
        <v>496</v>
      </c>
      <c r="G173" s="493"/>
      <c r="H173" s="143"/>
      <c r="I173" s="28"/>
      <c r="J173" s="28"/>
      <c r="K173" s="28"/>
      <c r="L173" s="28"/>
      <c r="M173" s="28"/>
      <c r="N173" s="28"/>
      <c r="O173" s="133" t="s">
        <v>497</v>
      </c>
      <c r="P173" s="31" t="s">
        <v>473</v>
      </c>
      <c r="Q173" s="294" t="s">
        <v>309</v>
      </c>
      <c r="R173" s="262">
        <f>R177</f>
        <v>482675</v>
      </c>
      <c r="S173" s="302">
        <f>S177</f>
        <v>0</v>
      </c>
      <c r="T173" s="262">
        <f t="shared" si="8"/>
        <v>0</v>
      </c>
    </row>
    <row r="174" spans="1:20" s="4" customFormat="1" hidden="1">
      <c r="A174" s="378"/>
      <c r="B174" s="463"/>
      <c r="C174" s="463"/>
      <c r="D174" s="45"/>
      <c r="E174" s="122"/>
      <c r="F174" s="491" t="s">
        <v>412</v>
      </c>
      <c r="G174" s="491"/>
      <c r="H174" s="491"/>
      <c r="I174" s="28"/>
      <c r="J174" s="28"/>
      <c r="K174" s="28"/>
      <c r="L174" s="28"/>
      <c r="M174" s="28"/>
      <c r="N174" s="28"/>
      <c r="O174" s="133" t="s">
        <v>497</v>
      </c>
      <c r="P174" s="133" t="s">
        <v>471</v>
      </c>
      <c r="Q174" s="294" t="s">
        <v>309</v>
      </c>
      <c r="R174" s="262">
        <f t="shared" ref="R174:S178" si="11">R175</f>
        <v>482675</v>
      </c>
      <c r="S174" s="302">
        <f t="shared" si="11"/>
        <v>0</v>
      </c>
      <c r="T174" s="262">
        <f t="shared" si="8"/>
        <v>0</v>
      </c>
    </row>
    <row r="175" spans="1:20" s="4" customFormat="1" hidden="1">
      <c r="A175" s="378"/>
      <c r="B175" s="463"/>
      <c r="C175" s="463"/>
      <c r="D175" s="45"/>
      <c r="E175" s="122"/>
      <c r="F175" s="491" t="s">
        <v>413</v>
      </c>
      <c r="G175" s="491"/>
      <c r="H175" s="225"/>
      <c r="I175" s="28"/>
      <c r="J175" s="28"/>
      <c r="K175" s="28"/>
      <c r="L175" s="28"/>
      <c r="M175" s="28"/>
      <c r="N175" s="28"/>
      <c r="O175" s="133" t="s">
        <v>497</v>
      </c>
      <c r="P175" s="133" t="s">
        <v>472</v>
      </c>
      <c r="Q175" s="294" t="s">
        <v>309</v>
      </c>
      <c r="R175" s="262">
        <f>R177</f>
        <v>482675</v>
      </c>
      <c r="S175" s="302">
        <f>S177</f>
        <v>0</v>
      </c>
      <c r="T175" s="262">
        <f t="shared" si="8"/>
        <v>0</v>
      </c>
    </row>
    <row r="176" spans="1:20" s="4" customFormat="1" hidden="1">
      <c r="A176" s="378"/>
      <c r="B176" s="463"/>
      <c r="C176" s="463"/>
      <c r="D176" s="45"/>
      <c r="E176" s="122"/>
      <c r="F176" s="518" t="s">
        <v>38</v>
      </c>
      <c r="G176" s="522"/>
      <c r="H176" s="225"/>
      <c r="I176" s="28"/>
      <c r="J176" s="28"/>
      <c r="K176" s="28"/>
      <c r="L176" s="28"/>
      <c r="M176" s="28"/>
      <c r="N176" s="28"/>
      <c r="O176" s="133" t="s">
        <v>497</v>
      </c>
      <c r="P176" s="133" t="s">
        <v>39</v>
      </c>
      <c r="Q176" s="294" t="s">
        <v>309</v>
      </c>
      <c r="R176" s="262">
        <f>R177</f>
        <v>482675</v>
      </c>
      <c r="S176" s="302">
        <f>S177</f>
        <v>0</v>
      </c>
      <c r="T176" s="262">
        <f t="shared" si="8"/>
        <v>0</v>
      </c>
    </row>
    <row r="177" spans="1:21" s="4" customFormat="1" hidden="1">
      <c r="A177" s="378"/>
      <c r="B177" s="463"/>
      <c r="C177" s="463"/>
      <c r="D177" s="45"/>
      <c r="E177" s="122"/>
      <c r="F177" s="491" t="s">
        <v>470</v>
      </c>
      <c r="G177" s="493"/>
      <c r="H177" s="258"/>
      <c r="I177" s="28"/>
      <c r="J177" s="28"/>
      <c r="K177" s="28"/>
      <c r="L177" s="28"/>
      <c r="M177" s="28"/>
      <c r="N177" s="28"/>
      <c r="O177" s="133" t="s">
        <v>497</v>
      </c>
      <c r="P177" s="145" t="s">
        <v>144</v>
      </c>
      <c r="Q177" s="294" t="s">
        <v>309</v>
      </c>
      <c r="R177" s="262">
        <f t="shared" si="11"/>
        <v>482675</v>
      </c>
      <c r="S177" s="302">
        <f t="shared" si="11"/>
        <v>0</v>
      </c>
      <c r="T177" s="262">
        <f t="shared" si="8"/>
        <v>0</v>
      </c>
    </row>
    <row r="178" spans="1:21" s="4" customFormat="1" hidden="1">
      <c r="A178" s="378"/>
      <c r="B178" s="463"/>
      <c r="C178" s="463"/>
      <c r="D178" s="45"/>
      <c r="E178" s="122"/>
      <c r="F178" s="491" t="s">
        <v>380</v>
      </c>
      <c r="G178" s="493"/>
      <c r="H178" s="258"/>
      <c r="I178" s="28"/>
      <c r="J178" s="28"/>
      <c r="K178" s="28"/>
      <c r="L178" s="28"/>
      <c r="M178" s="28"/>
      <c r="N178" s="28"/>
      <c r="O178" s="133" t="s">
        <v>497</v>
      </c>
      <c r="P178" s="145" t="s">
        <v>144</v>
      </c>
      <c r="Q178" s="294" t="s">
        <v>379</v>
      </c>
      <c r="R178" s="262">
        <f t="shared" si="11"/>
        <v>482675</v>
      </c>
      <c r="S178" s="302">
        <f t="shared" si="11"/>
        <v>0</v>
      </c>
      <c r="T178" s="262">
        <f t="shared" si="8"/>
        <v>0</v>
      </c>
    </row>
    <row r="179" spans="1:21" s="4" customFormat="1" hidden="1">
      <c r="A179" s="378"/>
      <c r="B179" s="463"/>
      <c r="C179" s="463"/>
      <c r="D179" s="45"/>
      <c r="E179" s="122"/>
      <c r="F179" s="566" t="s">
        <v>449</v>
      </c>
      <c r="G179" s="567"/>
      <c r="H179" s="315"/>
      <c r="I179" s="148"/>
      <c r="J179" s="148"/>
      <c r="K179" s="148"/>
      <c r="L179" s="148"/>
      <c r="M179" s="148"/>
      <c r="N179" s="243"/>
      <c r="O179" s="133" t="s">
        <v>497</v>
      </c>
      <c r="P179" s="145" t="s">
        <v>144</v>
      </c>
      <c r="Q179" s="133" t="s">
        <v>448</v>
      </c>
      <c r="R179" s="262">
        <v>482675</v>
      </c>
      <c r="S179" s="302">
        <v>0</v>
      </c>
      <c r="T179" s="262">
        <f t="shared" si="8"/>
        <v>0</v>
      </c>
    </row>
    <row r="180" spans="1:21" s="4" customFormat="1" ht="14.25" customHeight="1">
      <c r="A180" s="378"/>
      <c r="B180" s="463"/>
      <c r="C180" s="463"/>
      <c r="D180" s="45"/>
      <c r="E180" s="122"/>
      <c r="F180" s="491" t="s">
        <v>438</v>
      </c>
      <c r="G180" s="493"/>
      <c r="H180" s="381"/>
      <c r="I180" s="177"/>
      <c r="J180" s="177"/>
      <c r="K180" s="177"/>
      <c r="L180" s="177"/>
      <c r="M180" s="177"/>
      <c r="N180" s="177"/>
      <c r="O180" s="154" t="s">
        <v>436</v>
      </c>
      <c r="P180" s="154" t="s">
        <v>473</v>
      </c>
      <c r="Q180" s="345" t="s">
        <v>437</v>
      </c>
      <c r="R180" s="142">
        <f>R181+R190</f>
        <v>113497</v>
      </c>
      <c r="S180" s="328">
        <f>S181+S190</f>
        <v>110274</v>
      </c>
      <c r="T180" s="262">
        <f t="shared" si="8"/>
        <v>97.160277364159413</v>
      </c>
    </row>
    <row r="181" spans="1:21" s="4" customFormat="1" ht="0.75" hidden="1" customHeight="1">
      <c r="A181" s="378"/>
      <c r="B181" s="463"/>
      <c r="C181" s="463"/>
      <c r="D181" s="45"/>
      <c r="E181" s="122"/>
      <c r="F181" s="581" t="s">
        <v>170</v>
      </c>
      <c r="G181" s="582"/>
      <c r="H181" s="28"/>
      <c r="I181" s="28"/>
      <c r="J181" s="28"/>
      <c r="K181" s="28"/>
      <c r="L181" s="28"/>
      <c r="M181" s="28"/>
      <c r="N181" s="28"/>
      <c r="O181" s="31" t="s">
        <v>436</v>
      </c>
      <c r="P181" s="31" t="s">
        <v>482</v>
      </c>
      <c r="Q181" s="168" t="s">
        <v>309</v>
      </c>
      <c r="R181" s="142">
        <f>R182</f>
        <v>110274</v>
      </c>
      <c r="S181" s="328">
        <f>S182</f>
        <v>110274</v>
      </c>
      <c r="T181" s="262">
        <f t="shared" si="8"/>
        <v>100</v>
      </c>
    </row>
    <row r="182" spans="1:21" s="4" customFormat="1" hidden="1">
      <c r="A182" s="378"/>
      <c r="B182" s="463"/>
      <c r="C182" s="463"/>
      <c r="D182" s="45"/>
      <c r="E182" s="122"/>
      <c r="F182" s="541" t="s">
        <v>171</v>
      </c>
      <c r="G182" s="542"/>
      <c r="H182" s="28"/>
      <c r="I182" s="28"/>
      <c r="J182" s="28"/>
      <c r="K182" s="28"/>
      <c r="L182" s="28"/>
      <c r="M182" s="28"/>
      <c r="N182" s="28"/>
      <c r="O182" s="31" t="s">
        <v>439</v>
      </c>
      <c r="P182" s="31" t="s">
        <v>508</v>
      </c>
      <c r="Q182" s="168" t="s">
        <v>309</v>
      </c>
      <c r="R182" s="142">
        <f>R183</f>
        <v>110274</v>
      </c>
      <c r="S182" s="328">
        <f>S183</f>
        <v>110274</v>
      </c>
      <c r="T182" s="262">
        <f t="shared" si="8"/>
        <v>100</v>
      </c>
      <c r="U182" s="464"/>
    </row>
    <row r="183" spans="1:21" s="4" customFormat="1" hidden="1">
      <c r="A183" s="378"/>
      <c r="B183" s="463"/>
      <c r="C183" s="463"/>
      <c r="D183" s="45"/>
      <c r="E183" s="122"/>
      <c r="F183" s="573" t="s">
        <v>45</v>
      </c>
      <c r="G183" s="574"/>
      <c r="H183" s="28"/>
      <c r="I183" s="28"/>
      <c r="J183" s="28"/>
      <c r="K183" s="28"/>
      <c r="L183" s="28"/>
      <c r="M183" s="28"/>
      <c r="N183" s="28"/>
      <c r="O183" s="31" t="s">
        <v>439</v>
      </c>
      <c r="P183" s="31" t="s">
        <v>145</v>
      </c>
      <c r="Q183" s="168" t="s">
        <v>309</v>
      </c>
      <c r="R183" s="142">
        <f>R184+R187</f>
        <v>110274</v>
      </c>
      <c r="S183" s="328">
        <f>S184+S187</f>
        <v>110274</v>
      </c>
      <c r="T183" s="262">
        <f t="shared" si="8"/>
        <v>100</v>
      </c>
    </row>
    <row r="184" spans="1:21" s="4" customFormat="1" hidden="1">
      <c r="A184" s="378"/>
      <c r="B184" s="463"/>
      <c r="C184" s="463"/>
      <c r="D184" s="45"/>
      <c r="E184" s="122"/>
      <c r="F184" s="484" t="s">
        <v>441</v>
      </c>
      <c r="G184" s="488"/>
      <c r="H184" s="28"/>
      <c r="I184" s="28"/>
      <c r="J184" s="28"/>
      <c r="K184" s="28"/>
      <c r="L184" s="28"/>
      <c r="M184" s="28"/>
      <c r="N184" s="28"/>
      <c r="O184" s="31" t="s">
        <v>436</v>
      </c>
      <c r="P184" s="31" t="s">
        <v>146</v>
      </c>
      <c r="Q184" s="168" t="s">
        <v>309</v>
      </c>
      <c r="R184" s="142">
        <f>R185</f>
        <v>10710</v>
      </c>
      <c r="S184" s="328">
        <f>S185</f>
        <v>10710</v>
      </c>
      <c r="T184" s="262">
        <f t="shared" si="8"/>
        <v>100</v>
      </c>
    </row>
    <row r="185" spans="1:21" s="4" customFormat="1" hidden="1">
      <c r="A185" s="378"/>
      <c r="B185" s="463"/>
      <c r="C185" s="463"/>
      <c r="D185" s="45"/>
      <c r="E185" s="122"/>
      <c r="F185" s="484" t="s">
        <v>382</v>
      </c>
      <c r="G185" s="488"/>
      <c r="H185" s="28"/>
      <c r="I185" s="28"/>
      <c r="J185" s="28"/>
      <c r="K185" s="28"/>
      <c r="L185" s="28"/>
      <c r="M185" s="28"/>
      <c r="N185" s="28"/>
      <c r="O185" s="31" t="s">
        <v>436</v>
      </c>
      <c r="P185" s="31" t="s">
        <v>146</v>
      </c>
      <c r="Q185" s="168" t="s">
        <v>383</v>
      </c>
      <c r="R185" s="142">
        <f>R186</f>
        <v>10710</v>
      </c>
      <c r="S185" s="328">
        <f>S186</f>
        <v>10710</v>
      </c>
      <c r="T185" s="262">
        <f t="shared" si="8"/>
        <v>100</v>
      </c>
    </row>
    <row r="186" spans="1:21" s="4" customFormat="1" hidden="1">
      <c r="A186" s="378"/>
      <c r="B186" s="463"/>
      <c r="C186" s="463"/>
      <c r="D186" s="45"/>
      <c r="E186" s="122"/>
      <c r="F186" s="505" t="s">
        <v>466</v>
      </c>
      <c r="G186" s="506"/>
      <c r="H186" s="28"/>
      <c r="I186" s="28"/>
      <c r="J186" s="28"/>
      <c r="K186" s="28"/>
      <c r="L186" s="28"/>
      <c r="M186" s="28"/>
      <c r="N186" s="28"/>
      <c r="O186" s="31" t="s">
        <v>436</v>
      </c>
      <c r="P186" s="31" t="s">
        <v>146</v>
      </c>
      <c r="Q186" s="168" t="s">
        <v>440</v>
      </c>
      <c r="R186" s="142">
        <v>10710</v>
      </c>
      <c r="S186" s="328">
        <v>10710</v>
      </c>
      <c r="T186" s="262">
        <f t="shared" si="8"/>
        <v>100</v>
      </c>
    </row>
    <row r="187" spans="1:21" s="4" customFormat="1" hidden="1">
      <c r="A187" s="378"/>
      <c r="B187" s="463"/>
      <c r="C187" s="463"/>
      <c r="D187" s="45"/>
      <c r="E187" s="122"/>
      <c r="F187" s="484" t="s">
        <v>516</v>
      </c>
      <c r="G187" s="486" t="s">
        <v>517</v>
      </c>
      <c r="H187" s="222"/>
      <c r="I187" s="28"/>
      <c r="J187" s="28"/>
      <c r="K187" s="28"/>
      <c r="L187" s="28"/>
      <c r="M187" s="28"/>
      <c r="N187" s="28"/>
      <c r="O187" s="31" t="s">
        <v>436</v>
      </c>
      <c r="P187" s="31" t="s">
        <v>518</v>
      </c>
      <c r="Q187" s="168" t="s">
        <v>309</v>
      </c>
      <c r="R187" s="142">
        <f>R188</f>
        <v>99564</v>
      </c>
      <c r="S187" s="328">
        <f>S188</f>
        <v>99564</v>
      </c>
      <c r="T187" s="262">
        <f t="shared" si="8"/>
        <v>100</v>
      </c>
    </row>
    <row r="188" spans="1:21" s="4" customFormat="1" hidden="1">
      <c r="A188" s="378"/>
      <c r="B188" s="463"/>
      <c r="C188" s="463"/>
      <c r="D188" s="45"/>
      <c r="E188" s="122"/>
      <c r="F188" s="484" t="s">
        <v>382</v>
      </c>
      <c r="G188" s="486"/>
      <c r="H188" s="222"/>
      <c r="I188" s="28"/>
      <c r="J188" s="28"/>
      <c r="K188" s="28"/>
      <c r="L188" s="28"/>
      <c r="M188" s="28"/>
      <c r="N188" s="28"/>
      <c r="O188" s="31" t="s">
        <v>436</v>
      </c>
      <c r="P188" s="31" t="s">
        <v>518</v>
      </c>
      <c r="Q188" s="168" t="s">
        <v>383</v>
      </c>
      <c r="R188" s="142">
        <f>R189</f>
        <v>99564</v>
      </c>
      <c r="S188" s="328">
        <f>S189</f>
        <v>99564</v>
      </c>
      <c r="T188" s="262">
        <f t="shared" si="8"/>
        <v>100</v>
      </c>
    </row>
    <row r="189" spans="1:21" s="4" customFormat="1" hidden="1">
      <c r="A189" s="378"/>
      <c r="B189" s="463"/>
      <c r="C189" s="463"/>
      <c r="D189" s="45"/>
      <c r="E189" s="122"/>
      <c r="F189" s="505" t="s">
        <v>466</v>
      </c>
      <c r="G189" s="506"/>
      <c r="H189" s="222"/>
      <c r="I189" s="28"/>
      <c r="J189" s="28"/>
      <c r="K189" s="28"/>
      <c r="L189" s="28"/>
      <c r="M189" s="28"/>
      <c r="N189" s="28"/>
      <c r="O189" s="31" t="s">
        <v>436</v>
      </c>
      <c r="P189" s="31" t="s">
        <v>518</v>
      </c>
      <c r="Q189" s="168" t="s">
        <v>440</v>
      </c>
      <c r="R189" s="328">
        <v>99564</v>
      </c>
      <c r="S189" s="328">
        <v>99564</v>
      </c>
      <c r="T189" s="262">
        <f t="shared" si="8"/>
        <v>100</v>
      </c>
    </row>
    <row r="190" spans="1:21" s="4" customFormat="1" hidden="1">
      <c r="A190" s="378"/>
      <c r="B190" s="463"/>
      <c r="C190" s="463"/>
      <c r="D190" s="45"/>
      <c r="E190" s="122"/>
      <c r="F190" s="491" t="s">
        <v>412</v>
      </c>
      <c r="G190" s="491"/>
      <c r="H190" s="491"/>
      <c r="I190" s="28"/>
      <c r="J190" s="28"/>
      <c r="K190" s="28"/>
      <c r="L190" s="28"/>
      <c r="M190" s="28"/>
      <c r="N190" s="28"/>
      <c r="O190" s="31" t="s">
        <v>436</v>
      </c>
      <c r="P190" s="31" t="s">
        <v>471</v>
      </c>
      <c r="Q190" s="168" t="s">
        <v>309</v>
      </c>
      <c r="R190" s="142">
        <f t="shared" ref="R190:S194" si="12">R191</f>
        <v>3223</v>
      </c>
      <c r="S190" s="328">
        <f t="shared" si="12"/>
        <v>0</v>
      </c>
      <c r="T190" s="262">
        <f t="shared" si="8"/>
        <v>0</v>
      </c>
    </row>
    <row r="191" spans="1:21" s="4" customFormat="1" hidden="1">
      <c r="A191" s="378"/>
      <c r="B191" s="463"/>
      <c r="C191" s="463"/>
      <c r="D191" s="45"/>
      <c r="E191" s="122"/>
      <c r="F191" s="491" t="s">
        <v>413</v>
      </c>
      <c r="G191" s="491"/>
      <c r="H191" s="225"/>
      <c r="I191" s="28"/>
      <c r="J191" s="28"/>
      <c r="K191" s="28"/>
      <c r="L191" s="28"/>
      <c r="M191" s="28"/>
      <c r="N191" s="28"/>
      <c r="O191" s="31" t="s">
        <v>436</v>
      </c>
      <c r="P191" s="31" t="s">
        <v>472</v>
      </c>
      <c r="Q191" s="168" t="s">
        <v>309</v>
      </c>
      <c r="R191" s="142">
        <f t="shared" si="12"/>
        <v>3223</v>
      </c>
      <c r="S191" s="328">
        <f t="shared" si="12"/>
        <v>0</v>
      </c>
      <c r="T191" s="262">
        <f t="shared" si="8"/>
        <v>0</v>
      </c>
    </row>
    <row r="192" spans="1:21" s="4" customFormat="1" hidden="1">
      <c r="A192" s="378"/>
      <c r="B192" s="463"/>
      <c r="C192" s="463"/>
      <c r="D192" s="45"/>
      <c r="E192" s="122"/>
      <c r="F192" s="484" t="s">
        <v>38</v>
      </c>
      <c r="G192" s="488"/>
      <c r="H192" s="225"/>
      <c r="I192" s="28"/>
      <c r="J192" s="28"/>
      <c r="K192" s="28"/>
      <c r="L192" s="28"/>
      <c r="M192" s="28"/>
      <c r="N192" s="28"/>
      <c r="O192" s="31" t="s">
        <v>436</v>
      </c>
      <c r="P192" s="31" t="s">
        <v>39</v>
      </c>
      <c r="Q192" s="168" t="s">
        <v>309</v>
      </c>
      <c r="R192" s="142">
        <f t="shared" si="12"/>
        <v>3223</v>
      </c>
      <c r="S192" s="328">
        <f t="shared" si="12"/>
        <v>0</v>
      </c>
      <c r="T192" s="262">
        <f t="shared" si="8"/>
        <v>0</v>
      </c>
    </row>
    <row r="193" spans="1:20" s="4" customFormat="1" hidden="1">
      <c r="A193" s="378"/>
      <c r="B193" s="463"/>
      <c r="C193" s="463"/>
      <c r="D193" s="45"/>
      <c r="E193" s="122"/>
      <c r="F193" s="495" t="s">
        <v>139</v>
      </c>
      <c r="G193" s="561"/>
      <c r="H193" s="28"/>
      <c r="I193" s="28"/>
      <c r="J193" s="28"/>
      <c r="K193" s="28"/>
      <c r="L193" s="28"/>
      <c r="M193" s="28"/>
      <c r="N193" s="28"/>
      <c r="O193" s="31" t="s">
        <v>436</v>
      </c>
      <c r="P193" s="31" t="s">
        <v>140</v>
      </c>
      <c r="Q193" s="168" t="s">
        <v>309</v>
      </c>
      <c r="R193" s="142">
        <f t="shared" si="12"/>
        <v>3223</v>
      </c>
      <c r="S193" s="328">
        <f t="shared" si="12"/>
        <v>0</v>
      </c>
      <c r="T193" s="262">
        <f t="shared" si="8"/>
        <v>0</v>
      </c>
    </row>
    <row r="194" spans="1:20" s="4" customFormat="1" hidden="1">
      <c r="A194" s="378"/>
      <c r="B194" s="463"/>
      <c r="C194" s="463"/>
      <c r="D194" s="45"/>
      <c r="E194" s="122"/>
      <c r="F194" s="475" t="s">
        <v>376</v>
      </c>
      <c r="G194" s="493"/>
      <c r="H194" s="28"/>
      <c r="I194" s="28"/>
      <c r="J194" s="28"/>
      <c r="K194" s="28"/>
      <c r="L194" s="28"/>
      <c r="M194" s="28"/>
      <c r="N194" s="28"/>
      <c r="O194" s="31" t="s">
        <v>436</v>
      </c>
      <c r="P194" s="31" t="s">
        <v>140</v>
      </c>
      <c r="Q194" s="168" t="s">
        <v>377</v>
      </c>
      <c r="R194" s="142">
        <f t="shared" si="12"/>
        <v>3223</v>
      </c>
      <c r="S194" s="328">
        <f t="shared" si="12"/>
        <v>0</v>
      </c>
      <c r="T194" s="262">
        <f t="shared" si="8"/>
        <v>0</v>
      </c>
    </row>
    <row r="195" spans="1:20" s="4" customFormat="1" hidden="1">
      <c r="A195" s="378"/>
      <c r="B195" s="463"/>
      <c r="C195" s="463"/>
      <c r="D195" s="45"/>
      <c r="E195" s="122"/>
      <c r="F195" s="520" t="s">
        <v>446</v>
      </c>
      <c r="G195" s="521"/>
      <c r="H195" s="28"/>
      <c r="I195" s="28"/>
      <c r="J195" s="28"/>
      <c r="K195" s="28"/>
      <c r="L195" s="28"/>
      <c r="M195" s="28"/>
      <c r="N195" s="28"/>
      <c r="O195" s="31" t="s">
        <v>436</v>
      </c>
      <c r="P195" s="31" t="s">
        <v>140</v>
      </c>
      <c r="Q195" s="168" t="s">
        <v>447</v>
      </c>
      <c r="R195" s="142">
        <v>3223</v>
      </c>
      <c r="S195" s="328">
        <v>0</v>
      </c>
      <c r="T195" s="262">
        <f t="shared" si="8"/>
        <v>0</v>
      </c>
    </row>
    <row r="196" spans="1:20" s="4" customFormat="1" ht="20.25" customHeight="1">
      <c r="A196" s="58"/>
      <c r="B196" s="72"/>
      <c r="C196" s="72"/>
      <c r="D196" s="45"/>
      <c r="E196" s="122"/>
      <c r="F196" s="484" t="s">
        <v>392</v>
      </c>
      <c r="G196" s="488"/>
      <c r="H196" s="28"/>
      <c r="I196" s="28"/>
      <c r="J196" s="28"/>
      <c r="K196" s="28"/>
      <c r="L196" s="28"/>
      <c r="M196" s="28"/>
      <c r="N196" s="28"/>
      <c r="O196" s="31" t="s">
        <v>393</v>
      </c>
      <c r="P196" s="31" t="s">
        <v>473</v>
      </c>
      <c r="Q196" s="168" t="s">
        <v>309</v>
      </c>
      <c r="R196" s="142">
        <f>R197+R211</f>
        <v>22314803.810000002</v>
      </c>
      <c r="S196" s="328">
        <f>S197+S211</f>
        <v>20300250.5</v>
      </c>
      <c r="T196" s="262">
        <f t="shared" si="8"/>
        <v>90.972121793438248</v>
      </c>
    </row>
    <row r="197" spans="1:20" s="4" customFormat="1" ht="0.75" hidden="1" customHeight="1">
      <c r="A197" s="58"/>
      <c r="B197" s="72"/>
      <c r="C197" s="72"/>
      <c r="D197" s="45"/>
      <c r="E197" s="122"/>
      <c r="F197" s="541" t="s">
        <v>170</v>
      </c>
      <c r="G197" s="542"/>
      <c r="H197" s="28"/>
      <c r="I197" s="28"/>
      <c r="J197" s="28"/>
      <c r="K197" s="28"/>
      <c r="L197" s="28"/>
      <c r="M197" s="28"/>
      <c r="N197" s="28"/>
      <c r="O197" s="31" t="s">
        <v>393</v>
      </c>
      <c r="P197" s="31" t="s">
        <v>482</v>
      </c>
      <c r="Q197" s="168" t="s">
        <v>309</v>
      </c>
      <c r="R197" s="142">
        <f>R198</f>
        <v>21475602.390000001</v>
      </c>
      <c r="S197" s="328">
        <f>S198</f>
        <v>19462063.030000001</v>
      </c>
      <c r="T197" s="262">
        <f t="shared" si="8"/>
        <v>90.62406109298432</v>
      </c>
    </row>
    <row r="198" spans="1:20" s="4" customFormat="1" hidden="1">
      <c r="A198" s="58"/>
      <c r="B198" s="72"/>
      <c r="C198" s="72"/>
      <c r="D198" s="45"/>
      <c r="E198" s="122"/>
      <c r="F198" s="525" t="s">
        <v>220</v>
      </c>
      <c r="G198" s="580"/>
      <c r="H198" s="28"/>
      <c r="I198" s="28"/>
      <c r="J198" s="28"/>
      <c r="K198" s="28"/>
      <c r="L198" s="28"/>
      <c r="M198" s="28"/>
      <c r="N198" s="28"/>
      <c r="O198" s="31" t="s">
        <v>393</v>
      </c>
      <c r="P198" s="31" t="s">
        <v>483</v>
      </c>
      <c r="Q198" s="168" t="s">
        <v>309</v>
      </c>
      <c r="R198" s="142">
        <f>R199</f>
        <v>21475602.390000001</v>
      </c>
      <c r="S198" s="328">
        <f>S199</f>
        <v>19462063.030000001</v>
      </c>
      <c r="T198" s="262">
        <f t="shared" si="8"/>
        <v>90.62406109298432</v>
      </c>
    </row>
    <row r="199" spans="1:20" s="4" customFormat="1" hidden="1">
      <c r="A199" s="58"/>
      <c r="B199" s="72"/>
      <c r="C199" s="72"/>
      <c r="D199" s="45"/>
      <c r="E199" s="122"/>
      <c r="F199" s="515" t="s">
        <v>195</v>
      </c>
      <c r="G199" s="517"/>
      <c r="H199" s="28"/>
      <c r="I199" s="28"/>
      <c r="J199" s="28"/>
      <c r="K199" s="28"/>
      <c r="L199" s="28"/>
      <c r="M199" s="28"/>
      <c r="N199" s="28"/>
      <c r="O199" s="31" t="s">
        <v>393</v>
      </c>
      <c r="P199" s="31" t="s">
        <v>167</v>
      </c>
      <c r="Q199" s="168" t="s">
        <v>309</v>
      </c>
      <c r="R199" s="142">
        <f>R201+R204+R207+R210</f>
        <v>21475602.390000001</v>
      </c>
      <c r="S199" s="328">
        <f>S201+S204+S207+S210</f>
        <v>19462063.030000001</v>
      </c>
      <c r="T199" s="262">
        <f t="shared" si="8"/>
        <v>90.62406109298432</v>
      </c>
    </row>
    <row r="200" spans="1:20" s="4" customFormat="1" hidden="1">
      <c r="A200" s="58"/>
      <c r="B200" s="72"/>
      <c r="C200" s="72"/>
      <c r="D200" s="45"/>
      <c r="E200" s="122"/>
      <c r="F200" s="484" t="s">
        <v>435</v>
      </c>
      <c r="G200" s="488"/>
      <c r="H200" s="28"/>
      <c r="I200" s="28"/>
      <c r="J200" s="28"/>
      <c r="K200" s="28"/>
      <c r="L200" s="28"/>
      <c r="M200" s="28"/>
      <c r="N200" s="28"/>
      <c r="O200" s="31" t="s">
        <v>393</v>
      </c>
      <c r="P200" s="31" t="s">
        <v>168</v>
      </c>
      <c r="Q200" s="168" t="s">
        <v>309</v>
      </c>
      <c r="R200" s="142">
        <f>R201</f>
        <v>13959107.539999999</v>
      </c>
      <c r="S200" s="328">
        <f>S201</f>
        <v>11945568.18</v>
      </c>
      <c r="T200" s="262">
        <f t="shared" si="8"/>
        <v>85.575443457039242</v>
      </c>
    </row>
    <row r="201" spans="1:20" s="4" customFormat="1" hidden="1">
      <c r="A201" s="58"/>
      <c r="B201" s="72"/>
      <c r="C201" s="72"/>
      <c r="D201" s="45"/>
      <c r="E201" s="122"/>
      <c r="F201" s="484" t="s">
        <v>380</v>
      </c>
      <c r="G201" s="488"/>
      <c r="H201" s="28"/>
      <c r="I201" s="28"/>
      <c r="J201" s="28"/>
      <c r="K201" s="28"/>
      <c r="L201" s="28"/>
      <c r="M201" s="28"/>
      <c r="N201" s="28"/>
      <c r="O201" s="31" t="s">
        <v>393</v>
      </c>
      <c r="P201" s="31" t="s">
        <v>168</v>
      </c>
      <c r="Q201" s="168" t="s">
        <v>379</v>
      </c>
      <c r="R201" s="142">
        <f>R202</f>
        <v>13959107.539999999</v>
      </c>
      <c r="S201" s="328">
        <f>S202</f>
        <v>11945568.18</v>
      </c>
      <c r="T201" s="262">
        <f t="shared" si="8"/>
        <v>85.575443457039242</v>
      </c>
    </row>
    <row r="202" spans="1:20" s="4" customFormat="1" hidden="1">
      <c r="A202" s="58"/>
      <c r="B202" s="72"/>
      <c r="C202" s="72"/>
      <c r="D202" s="45"/>
      <c r="E202" s="122"/>
      <c r="F202" s="484" t="s">
        <v>449</v>
      </c>
      <c r="G202" s="488"/>
      <c r="H202" s="28"/>
      <c r="I202" s="28"/>
      <c r="J202" s="28"/>
      <c r="K202" s="28"/>
      <c r="L202" s="28"/>
      <c r="M202" s="28"/>
      <c r="N202" s="28"/>
      <c r="O202" s="31" t="s">
        <v>393</v>
      </c>
      <c r="P202" s="31" t="s">
        <v>168</v>
      </c>
      <c r="Q202" s="168" t="s">
        <v>448</v>
      </c>
      <c r="R202" s="142">
        <v>13959107.539999999</v>
      </c>
      <c r="S202" s="328">
        <v>11945568.18</v>
      </c>
      <c r="T202" s="262">
        <f t="shared" si="8"/>
        <v>85.575443457039242</v>
      </c>
    </row>
    <row r="203" spans="1:20" s="4" customFormat="1" hidden="1">
      <c r="A203" s="58"/>
      <c r="B203" s="72"/>
      <c r="C203" s="72"/>
      <c r="D203" s="45"/>
      <c r="E203" s="122"/>
      <c r="F203" s="484" t="s">
        <v>142</v>
      </c>
      <c r="G203" s="488"/>
      <c r="H203" s="28"/>
      <c r="I203" s="28"/>
      <c r="J203" s="28"/>
      <c r="K203" s="28"/>
      <c r="L203" s="28"/>
      <c r="M203" s="28"/>
      <c r="N203" s="28"/>
      <c r="O203" s="31" t="s">
        <v>393</v>
      </c>
      <c r="P203" s="31" t="s">
        <v>169</v>
      </c>
      <c r="Q203" s="168" t="s">
        <v>379</v>
      </c>
      <c r="R203" s="142">
        <f>R204</f>
        <v>300000</v>
      </c>
      <c r="S203" s="328">
        <f>S204</f>
        <v>300000</v>
      </c>
      <c r="T203" s="262">
        <f t="shared" si="8"/>
        <v>100</v>
      </c>
    </row>
    <row r="204" spans="1:20" s="4" customFormat="1" hidden="1">
      <c r="A204" s="58"/>
      <c r="B204" s="72"/>
      <c r="C204" s="72"/>
      <c r="D204" s="45"/>
      <c r="E204" s="122"/>
      <c r="F204" s="484" t="s">
        <v>449</v>
      </c>
      <c r="G204" s="488"/>
      <c r="H204" s="28"/>
      <c r="I204" s="28"/>
      <c r="J204" s="28"/>
      <c r="K204" s="28"/>
      <c r="L204" s="28"/>
      <c r="M204" s="28"/>
      <c r="N204" s="28"/>
      <c r="O204" s="31" t="s">
        <v>393</v>
      </c>
      <c r="P204" s="31" t="s">
        <v>169</v>
      </c>
      <c r="Q204" s="168" t="s">
        <v>448</v>
      </c>
      <c r="R204" s="142">
        <v>300000</v>
      </c>
      <c r="S204" s="328">
        <v>300000</v>
      </c>
      <c r="T204" s="262">
        <f t="shared" si="8"/>
        <v>100</v>
      </c>
    </row>
    <row r="205" spans="1:20" s="4" customFormat="1" hidden="1">
      <c r="A205" s="58"/>
      <c r="B205" s="72"/>
      <c r="C205" s="72"/>
      <c r="D205" s="45"/>
      <c r="E205" s="122"/>
      <c r="F205" s="578" t="s">
        <v>67</v>
      </c>
      <c r="G205" s="579"/>
      <c r="O205" s="133" t="s">
        <v>393</v>
      </c>
      <c r="P205" s="133" t="s">
        <v>68</v>
      </c>
      <c r="Q205" s="294" t="s">
        <v>309</v>
      </c>
      <c r="R205" s="262">
        <f>R206</f>
        <v>216494.85</v>
      </c>
      <c r="S205" s="302">
        <f>S206</f>
        <v>216494.85</v>
      </c>
      <c r="T205" s="262">
        <f t="shared" ref="T205:T268" si="13">S205/R205*100</f>
        <v>100</v>
      </c>
    </row>
    <row r="206" spans="1:20" s="4" customFormat="1" hidden="1">
      <c r="A206" s="58"/>
      <c r="B206" s="72"/>
      <c r="C206" s="72"/>
      <c r="D206" s="45"/>
      <c r="E206" s="122"/>
      <c r="F206" s="491" t="s">
        <v>380</v>
      </c>
      <c r="G206" s="493"/>
      <c r="O206" s="133" t="s">
        <v>393</v>
      </c>
      <c r="P206" s="133" t="s">
        <v>68</v>
      </c>
      <c r="Q206" s="294" t="s">
        <v>379</v>
      </c>
      <c r="R206" s="262">
        <f>R207</f>
        <v>216494.85</v>
      </c>
      <c r="S206" s="302">
        <f>S207</f>
        <v>216494.85</v>
      </c>
      <c r="T206" s="262">
        <f t="shared" si="13"/>
        <v>100</v>
      </c>
    </row>
    <row r="207" spans="1:20" s="4" customFormat="1" hidden="1">
      <c r="A207" s="58"/>
      <c r="B207" s="72"/>
      <c r="C207" s="72"/>
      <c r="D207" s="45"/>
      <c r="E207" s="122"/>
      <c r="F207" s="491" t="s">
        <v>449</v>
      </c>
      <c r="G207" s="493"/>
      <c r="O207" s="133" t="s">
        <v>393</v>
      </c>
      <c r="P207" s="133" t="s">
        <v>68</v>
      </c>
      <c r="Q207" s="294" t="s">
        <v>448</v>
      </c>
      <c r="R207" s="262">
        <v>216494.85</v>
      </c>
      <c r="S207" s="302">
        <v>216494.85</v>
      </c>
      <c r="T207" s="262">
        <f t="shared" si="13"/>
        <v>100</v>
      </c>
    </row>
    <row r="208" spans="1:20" s="4" customFormat="1" hidden="1">
      <c r="A208" s="58"/>
      <c r="B208" s="72"/>
      <c r="C208" s="72"/>
      <c r="D208" s="45"/>
      <c r="E208" s="122"/>
      <c r="F208" s="576" t="s">
        <v>69</v>
      </c>
      <c r="G208" s="577"/>
      <c r="O208" s="133" t="s">
        <v>393</v>
      </c>
      <c r="P208" s="133" t="s">
        <v>70</v>
      </c>
      <c r="Q208" s="294" t="s">
        <v>309</v>
      </c>
      <c r="R208" s="262">
        <f>R209</f>
        <v>7000000</v>
      </c>
      <c r="S208" s="302">
        <f>S209</f>
        <v>7000000</v>
      </c>
      <c r="T208" s="262">
        <f t="shared" si="13"/>
        <v>100</v>
      </c>
    </row>
    <row r="209" spans="1:20" s="4" customFormat="1" hidden="1">
      <c r="A209" s="58"/>
      <c r="B209" s="72"/>
      <c r="C209" s="72"/>
      <c r="D209" s="45"/>
      <c r="E209" s="122"/>
      <c r="F209" s="491" t="s">
        <v>380</v>
      </c>
      <c r="G209" s="493"/>
      <c r="O209" s="133" t="s">
        <v>393</v>
      </c>
      <c r="P209" s="133" t="s">
        <v>70</v>
      </c>
      <c r="Q209" s="294" t="s">
        <v>379</v>
      </c>
      <c r="R209" s="262">
        <f>R210</f>
        <v>7000000</v>
      </c>
      <c r="S209" s="302">
        <f>S210</f>
        <v>7000000</v>
      </c>
      <c r="T209" s="262">
        <f t="shared" si="13"/>
        <v>100</v>
      </c>
    </row>
    <row r="210" spans="1:20" s="4" customFormat="1" hidden="1">
      <c r="A210" s="58"/>
      <c r="B210" s="72"/>
      <c r="C210" s="72"/>
      <c r="D210" s="45"/>
      <c r="E210" s="122"/>
      <c r="F210" s="491" t="s">
        <v>449</v>
      </c>
      <c r="G210" s="493"/>
      <c r="O210" s="133" t="s">
        <v>393</v>
      </c>
      <c r="P210" s="133" t="s">
        <v>70</v>
      </c>
      <c r="Q210" s="294" t="s">
        <v>448</v>
      </c>
      <c r="R210" s="262">
        <v>7000000</v>
      </c>
      <c r="S210" s="302">
        <v>7000000</v>
      </c>
      <c r="T210" s="262">
        <f t="shared" si="13"/>
        <v>100</v>
      </c>
    </row>
    <row r="211" spans="1:20" s="4" customFormat="1" hidden="1">
      <c r="A211" s="58"/>
      <c r="B211" s="72"/>
      <c r="C211" s="72"/>
      <c r="D211" s="45"/>
      <c r="E211" s="122"/>
      <c r="F211" s="486" t="s">
        <v>412</v>
      </c>
      <c r="G211" s="487"/>
      <c r="H211" s="487"/>
      <c r="I211" s="28"/>
      <c r="J211" s="28"/>
      <c r="K211" s="28"/>
      <c r="L211" s="28"/>
      <c r="M211" s="28"/>
      <c r="N211" s="28"/>
      <c r="O211" s="133" t="s">
        <v>393</v>
      </c>
      <c r="P211" s="31" t="s">
        <v>471</v>
      </c>
      <c r="Q211" s="168" t="s">
        <v>309</v>
      </c>
      <c r="R211" s="262">
        <f>R212</f>
        <v>839201.42</v>
      </c>
      <c r="S211" s="302">
        <f>S212</f>
        <v>838187.47</v>
      </c>
      <c r="T211" s="262">
        <f t="shared" si="13"/>
        <v>99.879176801202263</v>
      </c>
    </row>
    <row r="212" spans="1:20" s="4" customFormat="1" hidden="1">
      <c r="A212" s="58"/>
      <c r="B212" s="72"/>
      <c r="C212" s="72"/>
      <c r="D212" s="45"/>
      <c r="E212" s="122"/>
      <c r="F212" s="486" t="s">
        <v>413</v>
      </c>
      <c r="G212" s="487"/>
      <c r="H212" s="25"/>
      <c r="I212" s="28"/>
      <c r="J212" s="28"/>
      <c r="K212" s="28"/>
      <c r="L212" s="28"/>
      <c r="M212" s="28"/>
      <c r="N212" s="28"/>
      <c r="O212" s="133" t="s">
        <v>393</v>
      </c>
      <c r="P212" s="31" t="s">
        <v>472</v>
      </c>
      <c r="Q212" s="168" t="s">
        <v>309</v>
      </c>
      <c r="R212" s="262">
        <f>R214</f>
        <v>839201.42</v>
      </c>
      <c r="S212" s="302">
        <f>S214</f>
        <v>838187.47</v>
      </c>
      <c r="T212" s="262">
        <f t="shared" si="13"/>
        <v>99.879176801202263</v>
      </c>
    </row>
    <row r="213" spans="1:20" s="4" customFormat="1" hidden="1">
      <c r="A213" s="58"/>
      <c r="B213" s="72"/>
      <c r="C213" s="72"/>
      <c r="D213" s="45"/>
      <c r="E213" s="122"/>
      <c r="F213" s="515" t="s">
        <v>195</v>
      </c>
      <c r="G213" s="517"/>
      <c r="H213" s="25"/>
      <c r="I213" s="28"/>
      <c r="J213" s="28"/>
      <c r="K213" s="28"/>
      <c r="L213" s="28"/>
      <c r="M213" s="28"/>
      <c r="N213" s="28"/>
      <c r="O213" s="133" t="s">
        <v>393</v>
      </c>
      <c r="P213" s="31" t="s">
        <v>34</v>
      </c>
      <c r="Q213" s="168" t="s">
        <v>309</v>
      </c>
      <c r="R213" s="262">
        <f t="shared" ref="R213:S215" si="14">R214</f>
        <v>839201.42</v>
      </c>
      <c r="S213" s="302">
        <f t="shared" si="14"/>
        <v>838187.47</v>
      </c>
      <c r="T213" s="262">
        <f t="shared" si="13"/>
        <v>99.879176801202263</v>
      </c>
    </row>
    <row r="214" spans="1:20" s="4" customFormat="1" hidden="1">
      <c r="A214" s="58"/>
      <c r="B214" s="72"/>
      <c r="C214" s="72"/>
      <c r="D214" s="45"/>
      <c r="E214" s="122"/>
      <c r="F214" s="491" t="s">
        <v>172</v>
      </c>
      <c r="G214" s="493"/>
      <c r="H214" s="28"/>
      <c r="I214" s="28"/>
      <c r="J214" s="28"/>
      <c r="K214" s="28"/>
      <c r="L214" s="28"/>
      <c r="M214" s="28"/>
      <c r="N214" s="28"/>
      <c r="O214" s="133" t="s">
        <v>393</v>
      </c>
      <c r="P214" s="133" t="s">
        <v>173</v>
      </c>
      <c r="Q214" s="294" t="s">
        <v>309</v>
      </c>
      <c r="R214" s="262">
        <f t="shared" si="14"/>
        <v>839201.42</v>
      </c>
      <c r="S214" s="302">
        <f t="shared" si="14"/>
        <v>838187.47</v>
      </c>
      <c r="T214" s="262">
        <f t="shared" si="13"/>
        <v>99.879176801202263</v>
      </c>
    </row>
    <row r="215" spans="1:20" s="4" customFormat="1" hidden="1">
      <c r="A215" s="58"/>
      <c r="B215" s="72"/>
      <c r="C215" s="72"/>
      <c r="D215" s="45"/>
      <c r="E215" s="122"/>
      <c r="F215" s="491" t="s">
        <v>380</v>
      </c>
      <c r="G215" s="493"/>
      <c r="H215" s="28"/>
      <c r="I215" s="28"/>
      <c r="J215" s="28"/>
      <c r="K215" s="28"/>
      <c r="L215" s="28"/>
      <c r="M215" s="28"/>
      <c r="N215" s="28"/>
      <c r="O215" s="133" t="s">
        <v>393</v>
      </c>
      <c r="P215" s="133" t="s">
        <v>173</v>
      </c>
      <c r="Q215" s="294" t="s">
        <v>379</v>
      </c>
      <c r="R215" s="262">
        <f t="shared" si="14"/>
        <v>839201.42</v>
      </c>
      <c r="S215" s="302">
        <f t="shared" si="14"/>
        <v>838187.47</v>
      </c>
      <c r="T215" s="262">
        <f t="shared" si="13"/>
        <v>99.879176801202263</v>
      </c>
    </row>
    <row r="216" spans="1:20" s="4" customFormat="1" hidden="1">
      <c r="A216" s="58"/>
      <c r="B216" s="72"/>
      <c r="C216" s="72"/>
      <c r="D216" s="45"/>
      <c r="E216" s="122"/>
      <c r="F216" s="491" t="s">
        <v>449</v>
      </c>
      <c r="G216" s="493"/>
      <c r="H216" s="28"/>
      <c r="I216" s="28"/>
      <c r="J216" s="28"/>
      <c r="K216" s="28"/>
      <c r="L216" s="28"/>
      <c r="M216" s="28"/>
      <c r="N216" s="28"/>
      <c r="O216" s="133" t="s">
        <v>393</v>
      </c>
      <c r="P216" s="133" t="s">
        <v>173</v>
      </c>
      <c r="Q216" s="294" t="s">
        <v>448</v>
      </c>
      <c r="R216" s="262">
        <v>839201.42</v>
      </c>
      <c r="S216" s="302">
        <v>838187.47</v>
      </c>
      <c r="T216" s="262">
        <f t="shared" si="13"/>
        <v>99.879176801202263</v>
      </c>
    </row>
    <row r="217" spans="1:20" s="4" customFormat="1" ht="33" customHeight="1">
      <c r="A217" s="49"/>
      <c r="B217" s="575"/>
      <c r="C217" s="575"/>
      <c r="D217" s="45" t="s">
        <v>344</v>
      </c>
      <c r="E217" s="122"/>
      <c r="F217" s="486" t="s">
        <v>389</v>
      </c>
      <c r="G217" s="487"/>
      <c r="H217" s="28" t="e">
        <f>#REF!+#REF!+#REF!+#REF!+#REF!+#REF!+#REF!</f>
        <v>#REF!</v>
      </c>
      <c r="I217" s="28" t="e">
        <f>#REF!+#REF!+#REF!+#REF!+#REF!+#REF!+#REF!</f>
        <v>#REF!</v>
      </c>
      <c r="J217" s="28" t="e">
        <f>#REF!+#REF!+#REF!+#REF!+#REF!+#REF!+#REF!</f>
        <v>#REF!</v>
      </c>
      <c r="K217" s="28" t="e">
        <f>#REF!+#REF!+#REF!+#REF!+#REF!+#REF!+#REF!</f>
        <v>#REF!</v>
      </c>
      <c r="L217" s="28" t="e">
        <f>#REF!+#REF!+#REF!+#REF!+#REF!+#REF!+#REF!</f>
        <v>#REF!</v>
      </c>
      <c r="M217" s="28" t="e">
        <f>#REF!+#REF!+#REF!+#REF!+#REF!+#REF!+#REF!</f>
        <v>#REF!</v>
      </c>
      <c r="N217" s="28" t="e">
        <f>#REF!+#REF!+#REF!+#REF!+#REF!+#REF!+#REF!</f>
        <v>#REF!</v>
      </c>
      <c r="O217" s="31" t="s">
        <v>345</v>
      </c>
      <c r="P217" s="31" t="s">
        <v>473</v>
      </c>
      <c r="Q217" s="168" t="s">
        <v>309</v>
      </c>
      <c r="R217" s="143">
        <f>R218</f>
        <v>2308602</v>
      </c>
      <c r="S217" s="242">
        <f>S218</f>
        <v>2308517.36</v>
      </c>
      <c r="T217" s="262">
        <f t="shared" si="13"/>
        <v>99.996333711917416</v>
      </c>
    </row>
    <row r="218" spans="1:20" s="4" customFormat="1" ht="0.75" hidden="1" customHeight="1">
      <c r="A218" s="49"/>
      <c r="B218" s="459"/>
      <c r="C218" s="459"/>
      <c r="D218" s="45"/>
      <c r="E218" s="122"/>
      <c r="F218" s="486" t="s">
        <v>412</v>
      </c>
      <c r="G218" s="487"/>
      <c r="H218" s="487"/>
      <c r="I218" s="28"/>
      <c r="J218" s="28"/>
      <c r="K218" s="28"/>
      <c r="L218" s="28"/>
      <c r="M218" s="28"/>
      <c r="N218" s="28"/>
      <c r="O218" s="31" t="s">
        <v>345</v>
      </c>
      <c r="P218" s="31" t="s">
        <v>471</v>
      </c>
      <c r="Q218" s="168" t="s">
        <v>309</v>
      </c>
      <c r="R218" s="143">
        <f>R219</f>
        <v>2308602</v>
      </c>
      <c r="S218" s="242">
        <f>S219</f>
        <v>2308517.36</v>
      </c>
      <c r="T218" s="262">
        <f t="shared" si="13"/>
        <v>99.996333711917416</v>
      </c>
    </row>
    <row r="219" spans="1:20" s="4" customFormat="1" hidden="1">
      <c r="A219" s="49"/>
      <c r="B219" s="459"/>
      <c r="C219" s="459"/>
      <c r="D219" s="45"/>
      <c r="E219" s="122"/>
      <c r="F219" s="486" t="s">
        <v>413</v>
      </c>
      <c r="G219" s="487"/>
      <c r="H219" s="25"/>
      <c r="I219" s="28"/>
      <c r="J219" s="28"/>
      <c r="K219" s="28"/>
      <c r="L219" s="28"/>
      <c r="M219" s="28"/>
      <c r="N219" s="28"/>
      <c r="O219" s="31" t="s">
        <v>345</v>
      </c>
      <c r="P219" s="31" t="s">
        <v>472</v>
      </c>
      <c r="Q219" s="168" t="s">
        <v>309</v>
      </c>
      <c r="R219" s="143">
        <f>R221</f>
        <v>2308602</v>
      </c>
      <c r="S219" s="242">
        <f>S221</f>
        <v>2308517.36</v>
      </c>
      <c r="T219" s="262">
        <f t="shared" si="13"/>
        <v>99.996333711917416</v>
      </c>
    </row>
    <row r="220" spans="1:20" s="4" customFormat="1" hidden="1">
      <c r="A220" s="49"/>
      <c r="B220" s="459"/>
      <c r="C220" s="459"/>
      <c r="D220" s="45"/>
      <c r="E220" s="122"/>
      <c r="F220" s="573" t="s">
        <v>45</v>
      </c>
      <c r="G220" s="574"/>
      <c r="H220" s="25"/>
      <c r="I220" s="28"/>
      <c r="J220" s="28"/>
      <c r="K220" s="28"/>
      <c r="L220" s="28"/>
      <c r="M220" s="28"/>
      <c r="N220" s="28"/>
      <c r="O220" s="31" t="s">
        <v>345</v>
      </c>
      <c r="P220" s="31" t="s">
        <v>34</v>
      </c>
      <c r="Q220" s="168" t="s">
        <v>309</v>
      </c>
      <c r="R220" s="143">
        <f t="shared" ref="R220:S222" si="15">R221</f>
        <v>2308602</v>
      </c>
      <c r="S220" s="242">
        <f t="shared" si="15"/>
        <v>2308517.36</v>
      </c>
      <c r="T220" s="262">
        <f t="shared" si="13"/>
        <v>99.996333711917416</v>
      </c>
    </row>
    <row r="221" spans="1:20" s="4" customFormat="1" hidden="1">
      <c r="A221" s="49"/>
      <c r="B221" s="459"/>
      <c r="C221" s="459"/>
      <c r="D221" s="45"/>
      <c r="E221" s="122"/>
      <c r="F221" s="482" t="s">
        <v>432</v>
      </c>
      <c r="G221" s="494"/>
      <c r="H221" s="28"/>
      <c r="I221" s="28"/>
      <c r="J221" s="28"/>
      <c r="K221" s="28"/>
      <c r="L221" s="28"/>
      <c r="M221" s="28"/>
      <c r="N221" s="28"/>
      <c r="O221" s="31" t="s">
        <v>345</v>
      </c>
      <c r="P221" s="31" t="s">
        <v>174</v>
      </c>
      <c r="Q221" s="168" t="s">
        <v>309</v>
      </c>
      <c r="R221" s="143">
        <f t="shared" si="15"/>
        <v>2308602</v>
      </c>
      <c r="S221" s="242">
        <f t="shared" si="15"/>
        <v>2308517.36</v>
      </c>
      <c r="T221" s="262">
        <f t="shared" si="13"/>
        <v>99.996333711917416</v>
      </c>
    </row>
    <row r="222" spans="1:20" s="4" customFormat="1" hidden="1">
      <c r="A222" s="49"/>
      <c r="B222" s="459"/>
      <c r="C222" s="459"/>
      <c r="D222" s="45"/>
      <c r="E222" s="122"/>
      <c r="F222" s="484" t="s">
        <v>380</v>
      </c>
      <c r="G222" s="504"/>
      <c r="H222" s="28"/>
      <c r="I222" s="28"/>
      <c r="J222" s="28"/>
      <c r="K222" s="28"/>
      <c r="L222" s="28"/>
      <c r="M222" s="28"/>
      <c r="N222" s="28"/>
      <c r="O222" s="31" t="s">
        <v>345</v>
      </c>
      <c r="P222" s="31" t="s">
        <v>174</v>
      </c>
      <c r="Q222" s="168" t="s">
        <v>379</v>
      </c>
      <c r="R222" s="143">
        <f t="shared" si="15"/>
        <v>2308602</v>
      </c>
      <c r="S222" s="242">
        <f t="shared" si="15"/>
        <v>2308517.36</v>
      </c>
      <c r="T222" s="262">
        <f t="shared" si="13"/>
        <v>99.996333711917416</v>
      </c>
    </row>
    <row r="223" spans="1:20" s="4" customFormat="1" hidden="1">
      <c r="A223" s="226"/>
      <c r="B223" s="170"/>
      <c r="C223" s="170"/>
      <c r="D223" s="45"/>
      <c r="E223" s="122"/>
      <c r="F223" s="484" t="s">
        <v>449</v>
      </c>
      <c r="G223" s="488"/>
      <c r="H223" s="28"/>
      <c r="I223" s="28"/>
      <c r="J223" s="28"/>
      <c r="K223" s="28"/>
      <c r="L223" s="28"/>
      <c r="M223" s="28"/>
      <c r="N223" s="28"/>
      <c r="O223" s="31" t="s">
        <v>345</v>
      </c>
      <c r="P223" s="31" t="s">
        <v>174</v>
      </c>
      <c r="Q223" s="168" t="s">
        <v>448</v>
      </c>
      <c r="R223" s="143">
        <v>2308602</v>
      </c>
      <c r="S223" s="242">
        <v>2308517.36</v>
      </c>
      <c r="T223" s="262">
        <f t="shared" si="13"/>
        <v>99.996333711917416</v>
      </c>
    </row>
    <row r="224" spans="1:20" s="4" customFormat="1" ht="19.5" customHeight="1">
      <c r="A224" s="49"/>
      <c r="B224" s="572"/>
      <c r="C224" s="572"/>
      <c r="D224" s="45"/>
      <c r="E224" s="122"/>
      <c r="F224" s="486" t="s">
        <v>293</v>
      </c>
      <c r="G224" s="487"/>
      <c r="H224" s="28" t="e">
        <f>#REF!+#REF!+#REF!+#REF!+H217</f>
        <v>#REF!</v>
      </c>
      <c r="I224" s="28" t="e">
        <f>#REF!+#REF!+#REF!+#REF!+I217</f>
        <v>#REF!</v>
      </c>
      <c r="J224" s="28" t="e">
        <f>#REF!+#REF!+#REF!+#REF!+J217</f>
        <v>#REF!</v>
      </c>
      <c r="K224" s="28" t="e">
        <f>#REF!+#REF!+#REF!+#REF!+K217</f>
        <v>#REF!</v>
      </c>
      <c r="L224" s="28" t="e">
        <f>#REF!+#REF!+#REF!+#REF!+L217</f>
        <v>#REF!</v>
      </c>
      <c r="M224" s="28" t="e">
        <f>#REF!+#REF!+#REF!+#REF!+M217</f>
        <v>#REF!</v>
      </c>
      <c r="N224" s="28" t="e">
        <f>#REF!+#REF!+#REF!+#REF!+N217</f>
        <v>#REF!</v>
      </c>
      <c r="O224" s="31" t="s">
        <v>341</v>
      </c>
      <c r="P224" s="31" t="s">
        <v>473</v>
      </c>
      <c r="Q224" s="168" t="s">
        <v>309</v>
      </c>
      <c r="R224" s="314">
        <f>R217+R196+R180+R173</f>
        <v>25219577.810000002</v>
      </c>
      <c r="S224" s="314">
        <f>S217+S196+S180+S173</f>
        <v>22719041.859999999</v>
      </c>
      <c r="T224" s="262">
        <f t="shared" si="13"/>
        <v>90.084941275232225</v>
      </c>
    </row>
    <row r="225" spans="1:20" s="27" customFormat="1" ht="33.75" customHeight="1">
      <c r="A225" s="31" t="s">
        <v>339</v>
      </c>
      <c r="B225" s="65"/>
      <c r="C225" s="465" t="s">
        <v>340</v>
      </c>
      <c r="D225" s="30" t="s">
        <v>338</v>
      </c>
      <c r="E225" s="121"/>
      <c r="F225" s="486" t="s">
        <v>346</v>
      </c>
      <c r="G225" s="487"/>
      <c r="H225" s="28"/>
      <c r="I225" s="28"/>
      <c r="J225" s="28"/>
      <c r="K225" s="28"/>
      <c r="L225" s="28"/>
      <c r="M225" s="28"/>
      <c r="N225" s="28">
        <f>M225-H225</f>
        <v>0</v>
      </c>
      <c r="O225" s="31" t="s">
        <v>338</v>
      </c>
      <c r="P225" s="31"/>
      <c r="Q225" s="168"/>
      <c r="R225" s="142"/>
      <c r="S225" s="328"/>
      <c r="T225" s="262"/>
    </row>
    <row r="226" spans="1:20" s="4" customFormat="1" ht="21" customHeight="1">
      <c r="A226" s="64"/>
      <c r="B226" s="65"/>
      <c r="C226" s="66"/>
      <c r="D226" s="45" t="s">
        <v>347</v>
      </c>
      <c r="E226" s="122"/>
      <c r="F226" s="490" t="s">
        <v>390</v>
      </c>
      <c r="G226" s="490"/>
      <c r="H226" s="28" t="e">
        <f>#REF!</f>
        <v>#REF!</v>
      </c>
      <c r="I226" s="28" t="e">
        <f>#REF!</f>
        <v>#REF!</v>
      </c>
      <c r="J226" s="28" t="e">
        <f>#REF!</f>
        <v>#REF!</v>
      </c>
      <c r="K226" s="28" t="e">
        <f>#REF!</f>
        <v>#REF!</v>
      </c>
      <c r="L226" s="28" t="e">
        <f>#REF!</f>
        <v>#REF!</v>
      </c>
      <c r="M226" s="28" t="e">
        <f>#REF!</f>
        <v>#REF!</v>
      </c>
      <c r="N226" s="28" t="e">
        <f>#REF!</f>
        <v>#REF!</v>
      </c>
      <c r="O226" s="31" t="s">
        <v>347</v>
      </c>
      <c r="P226" s="31" t="s">
        <v>473</v>
      </c>
      <c r="Q226" s="168" t="s">
        <v>309</v>
      </c>
      <c r="R226" s="314">
        <f>R227+R238</f>
        <v>7060501.4199999999</v>
      </c>
      <c r="S226" s="335">
        <f>S227+S238</f>
        <v>6915021.5099999998</v>
      </c>
      <c r="T226" s="262">
        <f t="shared" si="13"/>
        <v>97.939524385790719</v>
      </c>
    </row>
    <row r="227" spans="1:20" s="4" customFormat="1" hidden="1">
      <c r="A227" s="64"/>
      <c r="B227" s="65"/>
      <c r="C227" s="66"/>
      <c r="D227" s="45"/>
      <c r="E227" s="122"/>
      <c r="F227" s="482" t="s">
        <v>179</v>
      </c>
      <c r="G227" s="494"/>
      <c r="H227" s="28"/>
      <c r="I227" s="28"/>
      <c r="J227" s="28"/>
      <c r="K227" s="28"/>
      <c r="L227" s="28"/>
      <c r="M227" s="28"/>
      <c r="N227" s="28"/>
      <c r="O227" s="31" t="s">
        <v>347</v>
      </c>
      <c r="P227" s="31" t="s">
        <v>485</v>
      </c>
      <c r="Q227" s="168" t="s">
        <v>309</v>
      </c>
      <c r="R227" s="314">
        <f>R228+R235</f>
        <v>6721101.4199999999</v>
      </c>
      <c r="S227" s="335">
        <f>S228+S235</f>
        <v>6628889.5</v>
      </c>
      <c r="T227" s="262">
        <f t="shared" si="13"/>
        <v>98.628023678892802</v>
      </c>
    </row>
    <row r="228" spans="1:20" s="4" customFormat="1" hidden="1">
      <c r="A228" s="64"/>
      <c r="B228" s="65"/>
      <c r="C228" s="66"/>
      <c r="D228" s="45"/>
      <c r="E228" s="122"/>
      <c r="F228" s="515" t="s">
        <v>442</v>
      </c>
      <c r="G228" s="516"/>
      <c r="H228" s="28"/>
      <c r="I228" s="28"/>
      <c r="J228" s="28"/>
      <c r="K228" s="28"/>
      <c r="L228" s="28"/>
      <c r="M228" s="28"/>
      <c r="N228" s="28"/>
      <c r="O228" s="31" t="s">
        <v>347</v>
      </c>
      <c r="P228" s="31" t="s">
        <v>484</v>
      </c>
      <c r="Q228" s="168" t="s">
        <v>309</v>
      </c>
      <c r="R228" s="314">
        <f>R230</f>
        <v>3473101.42</v>
      </c>
      <c r="S228" s="335">
        <f>S230</f>
        <v>3449101.42</v>
      </c>
      <c r="T228" s="262">
        <f t="shared" si="13"/>
        <v>99.30897497372824</v>
      </c>
    </row>
    <row r="229" spans="1:20" s="4" customFormat="1" hidden="1">
      <c r="A229" s="64"/>
      <c r="B229" s="65"/>
      <c r="C229" s="66"/>
      <c r="D229" s="45"/>
      <c r="E229" s="122"/>
      <c r="F229" s="515" t="s">
        <v>181</v>
      </c>
      <c r="G229" s="517"/>
      <c r="H229" s="28"/>
      <c r="I229" s="28"/>
      <c r="J229" s="28"/>
      <c r="K229" s="28"/>
      <c r="L229" s="28"/>
      <c r="M229" s="28"/>
      <c r="N229" s="28"/>
      <c r="O229" s="31" t="s">
        <v>347</v>
      </c>
      <c r="P229" s="31" t="s">
        <v>180</v>
      </c>
      <c r="Q229" s="168" t="s">
        <v>309</v>
      </c>
      <c r="R229" s="314">
        <f t="shared" ref="R229:S231" si="16">R230</f>
        <v>3473101.42</v>
      </c>
      <c r="S229" s="335">
        <f t="shared" si="16"/>
        <v>3449101.42</v>
      </c>
      <c r="T229" s="262">
        <f t="shared" si="13"/>
        <v>99.30897497372824</v>
      </c>
    </row>
    <row r="230" spans="1:20" s="4" customFormat="1" hidden="1">
      <c r="A230" s="64"/>
      <c r="B230" s="65"/>
      <c r="C230" s="66"/>
      <c r="D230" s="45"/>
      <c r="E230" s="122"/>
      <c r="F230" s="515" t="s">
        <v>231</v>
      </c>
      <c r="G230" s="517"/>
      <c r="H230" s="28"/>
      <c r="I230" s="28"/>
      <c r="J230" s="28"/>
      <c r="K230" s="28"/>
      <c r="L230" s="28"/>
      <c r="M230" s="28"/>
      <c r="N230" s="28"/>
      <c r="O230" s="31" t="s">
        <v>347</v>
      </c>
      <c r="P230" s="31" t="s">
        <v>182</v>
      </c>
      <c r="Q230" s="168" t="s">
        <v>309</v>
      </c>
      <c r="R230" s="314">
        <f t="shared" si="16"/>
        <v>3473101.42</v>
      </c>
      <c r="S230" s="335">
        <f t="shared" si="16"/>
        <v>3449101.42</v>
      </c>
      <c r="T230" s="262">
        <f t="shared" si="13"/>
        <v>99.30897497372824</v>
      </c>
    </row>
    <row r="231" spans="1:20" s="4" customFormat="1" hidden="1">
      <c r="A231" s="64"/>
      <c r="B231" s="65"/>
      <c r="C231" s="66"/>
      <c r="D231" s="45"/>
      <c r="E231" s="122"/>
      <c r="F231" s="484" t="s">
        <v>380</v>
      </c>
      <c r="G231" s="488"/>
      <c r="H231" s="28"/>
      <c r="I231" s="28"/>
      <c r="J231" s="28"/>
      <c r="K231" s="28"/>
      <c r="L231" s="28"/>
      <c r="M231" s="28"/>
      <c r="N231" s="28"/>
      <c r="O231" s="31" t="s">
        <v>347</v>
      </c>
      <c r="P231" s="31" t="s">
        <v>182</v>
      </c>
      <c r="Q231" s="168" t="s">
        <v>379</v>
      </c>
      <c r="R231" s="314">
        <f t="shared" si="16"/>
        <v>3473101.42</v>
      </c>
      <c r="S231" s="335">
        <f t="shared" si="16"/>
        <v>3449101.42</v>
      </c>
      <c r="T231" s="262">
        <f t="shared" si="13"/>
        <v>99.30897497372824</v>
      </c>
    </row>
    <row r="232" spans="1:20" s="4" customFormat="1" hidden="1">
      <c r="A232" s="64"/>
      <c r="B232" s="65"/>
      <c r="C232" s="66"/>
      <c r="D232" s="45"/>
      <c r="E232" s="122"/>
      <c r="F232" s="484" t="s">
        <v>449</v>
      </c>
      <c r="G232" s="488"/>
      <c r="H232" s="28"/>
      <c r="I232" s="28"/>
      <c r="J232" s="28"/>
      <c r="K232" s="28"/>
      <c r="L232" s="28"/>
      <c r="M232" s="28"/>
      <c r="N232" s="28"/>
      <c r="O232" s="31" t="s">
        <v>347</v>
      </c>
      <c r="P232" s="31" t="s">
        <v>182</v>
      </c>
      <c r="Q232" s="168" t="s">
        <v>448</v>
      </c>
      <c r="R232" s="143">
        <v>3473101.42</v>
      </c>
      <c r="S232" s="242">
        <v>3449101.42</v>
      </c>
      <c r="T232" s="262">
        <f t="shared" si="13"/>
        <v>99.30897497372824</v>
      </c>
    </row>
    <row r="233" spans="1:20" s="4" customFormat="1" hidden="1">
      <c r="A233" s="64"/>
      <c r="B233" s="65"/>
      <c r="C233" s="66"/>
      <c r="D233" s="45"/>
      <c r="E233" s="122"/>
      <c r="F233" s="484" t="s">
        <v>171</v>
      </c>
      <c r="G233" s="488"/>
      <c r="H233" s="28"/>
      <c r="I233" s="28"/>
      <c r="J233" s="28"/>
      <c r="K233" s="28"/>
      <c r="L233" s="28"/>
      <c r="M233" s="28"/>
      <c r="N233" s="28"/>
      <c r="O233" s="31" t="s">
        <v>347</v>
      </c>
      <c r="P233" s="31" t="s">
        <v>486</v>
      </c>
      <c r="Q233" s="168" t="s">
        <v>309</v>
      </c>
      <c r="R233" s="314">
        <f>R235</f>
        <v>3248000</v>
      </c>
      <c r="S233" s="335">
        <f>S235</f>
        <v>3179788.08</v>
      </c>
      <c r="T233" s="262">
        <f t="shared" si="13"/>
        <v>97.899879310344829</v>
      </c>
    </row>
    <row r="234" spans="1:20" s="4" customFormat="1" hidden="1">
      <c r="A234" s="64"/>
      <c r="B234" s="65"/>
      <c r="C234" s="66"/>
      <c r="D234" s="45"/>
      <c r="E234" s="122"/>
      <c r="F234" s="515" t="s">
        <v>181</v>
      </c>
      <c r="G234" s="517"/>
      <c r="H234" s="28"/>
      <c r="I234" s="28"/>
      <c r="J234" s="28"/>
      <c r="K234" s="28"/>
      <c r="L234" s="28"/>
      <c r="M234" s="28"/>
      <c r="N234" s="28"/>
      <c r="O234" s="31" t="s">
        <v>347</v>
      </c>
      <c r="P234" s="31" t="s">
        <v>183</v>
      </c>
      <c r="Q234" s="168" t="s">
        <v>309</v>
      </c>
      <c r="R234" s="314">
        <f t="shared" ref="R234:S236" si="17">R235</f>
        <v>3248000</v>
      </c>
      <c r="S234" s="335">
        <f t="shared" si="17"/>
        <v>3179788.08</v>
      </c>
      <c r="T234" s="262">
        <f t="shared" si="13"/>
        <v>97.899879310344829</v>
      </c>
    </row>
    <row r="235" spans="1:20" s="4" customFormat="1" hidden="1">
      <c r="A235" s="64"/>
      <c r="B235" s="65"/>
      <c r="C235" s="66"/>
      <c r="D235" s="45"/>
      <c r="E235" s="122"/>
      <c r="F235" s="482" t="s">
        <v>476</v>
      </c>
      <c r="G235" s="483"/>
      <c r="H235" s="28"/>
      <c r="I235" s="28"/>
      <c r="J235" s="28"/>
      <c r="K235" s="28"/>
      <c r="L235" s="28"/>
      <c r="M235" s="28"/>
      <c r="N235" s="28"/>
      <c r="O235" s="31" t="s">
        <v>347</v>
      </c>
      <c r="P235" s="31" t="s">
        <v>184</v>
      </c>
      <c r="Q235" s="168" t="s">
        <v>309</v>
      </c>
      <c r="R235" s="314">
        <f t="shared" si="17"/>
        <v>3248000</v>
      </c>
      <c r="S235" s="335">
        <f t="shared" si="17"/>
        <v>3179788.08</v>
      </c>
      <c r="T235" s="262">
        <f t="shared" si="13"/>
        <v>97.899879310344829</v>
      </c>
    </row>
    <row r="236" spans="1:20" s="4" customFormat="1" hidden="1">
      <c r="A236" s="64"/>
      <c r="B236" s="65"/>
      <c r="C236" s="66"/>
      <c r="D236" s="45"/>
      <c r="E236" s="122"/>
      <c r="F236" s="484" t="s">
        <v>380</v>
      </c>
      <c r="G236" s="488"/>
      <c r="H236" s="28"/>
      <c r="I236" s="28"/>
      <c r="J236" s="28"/>
      <c r="K236" s="28"/>
      <c r="L236" s="28"/>
      <c r="M236" s="28"/>
      <c r="N236" s="28"/>
      <c r="O236" s="31" t="s">
        <v>347</v>
      </c>
      <c r="P236" s="31" t="s">
        <v>184</v>
      </c>
      <c r="Q236" s="168" t="s">
        <v>379</v>
      </c>
      <c r="R236" s="314">
        <f t="shared" si="17"/>
        <v>3248000</v>
      </c>
      <c r="S236" s="335">
        <f t="shared" si="17"/>
        <v>3179788.08</v>
      </c>
      <c r="T236" s="262">
        <f t="shared" si="13"/>
        <v>97.899879310344829</v>
      </c>
    </row>
    <row r="237" spans="1:20" s="4" customFormat="1" hidden="1">
      <c r="A237" s="64"/>
      <c r="B237" s="65"/>
      <c r="C237" s="66"/>
      <c r="D237" s="45"/>
      <c r="E237" s="122"/>
      <c r="F237" s="484" t="s">
        <v>449</v>
      </c>
      <c r="G237" s="488"/>
      <c r="H237" s="28"/>
      <c r="I237" s="28"/>
      <c r="J237" s="28"/>
      <c r="K237" s="28"/>
      <c r="L237" s="28"/>
      <c r="M237" s="28"/>
      <c r="N237" s="28"/>
      <c r="O237" s="31" t="s">
        <v>347</v>
      </c>
      <c r="P237" s="31" t="s">
        <v>184</v>
      </c>
      <c r="Q237" s="168" t="s">
        <v>448</v>
      </c>
      <c r="R237" s="314">
        <v>3248000</v>
      </c>
      <c r="S237" s="335">
        <v>3179788.08</v>
      </c>
      <c r="T237" s="262">
        <f t="shared" si="13"/>
        <v>97.899879310344829</v>
      </c>
    </row>
    <row r="238" spans="1:20" s="4" customFormat="1" hidden="1">
      <c r="A238" s="64"/>
      <c r="B238" s="65"/>
      <c r="C238" s="66"/>
      <c r="D238" s="45"/>
      <c r="E238" s="122"/>
      <c r="F238" s="486" t="s">
        <v>412</v>
      </c>
      <c r="G238" s="487"/>
      <c r="H238" s="487"/>
      <c r="I238" s="28"/>
      <c r="J238" s="28"/>
      <c r="K238" s="28"/>
      <c r="L238" s="28"/>
      <c r="M238" s="28"/>
      <c r="N238" s="28"/>
      <c r="O238" s="31" t="s">
        <v>347</v>
      </c>
      <c r="P238" s="31" t="s">
        <v>471</v>
      </c>
      <c r="Q238" s="168" t="s">
        <v>309</v>
      </c>
      <c r="R238" s="314">
        <f t="shared" ref="R238:S242" si="18">R239</f>
        <v>339400</v>
      </c>
      <c r="S238" s="335">
        <f t="shared" si="18"/>
        <v>286132.01</v>
      </c>
      <c r="T238" s="262">
        <f t="shared" si="13"/>
        <v>84.305247495580431</v>
      </c>
    </row>
    <row r="239" spans="1:20" s="4" customFormat="1" hidden="1">
      <c r="A239" s="64"/>
      <c r="B239" s="65"/>
      <c r="C239" s="66"/>
      <c r="D239" s="45"/>
      <c r="E239" s="122"/>
      <c r="F239" s="486" t="s">
        <v>413</v>
      </c>
      <c r="G239" s="487"/>
      <c r="H239" s="25"/>
      <c r="I239" s="28"/>
      <c r="J239" s="28"/>
      <c r="K239" s="28"/>
      <c r="L239" s="28"/>
      <c r="M239" s="28"/>
      <c r="N239" s="28"/>
      <c r="O239" s="31" t="s">
        <v>347</v>
      </c>
      <c r="P239" s="31" t="s">
        <v>472</v>
      </c>
      <c r="Q239" s="168" t="s">
        <v>309</v>
      </c>
      <c r="R239" s="314">
        <f t="shared" si="18"/>
        <v>339400</v>
      </c>
      <c r="S239" s="335">
        <f t="shared" si="18"/>
        <v>286132.01</v>
      </c>
      <c r="T239" s="262">
        <f t="shared" si="13"/>
        <v>84.305247495580431</v>
      </c>
    </row>
    <row r="240" spans="1:20" s="4" customFormat="1" hidden="1">
      <c r="A240" s="64"/>
      <c r="B240" s="65"/>
      <c r="C240" s="66"/>
      <c r="D240" s="45"/>
      <c r="E240" s="122"/>
      <c r="F240" s="515" t="s">
        <v>108</v>
      </c>
      <c r="G240" s="569"/>
      <c r="H240" s="224"/>
      <c r="I240" s="28"/>
      <c r="J240" s="28"/>
      <c r="K240" s="28"/>
      <c r="L240" s="28"/>
      <c r="M240" s="28"/>
      <c r="N240" s="28"/>
      <c r="O240" s="31" t="s">
        <v>347</v>
      </c>
      <c r="P240" s="31" t="s">
        <v>34</v>
      </c>
      <c r="Q240" s="168" t="s">
        <v>309</v>
      </c>
      <c r="R240" s="314">
        <f t="shared" si="18"/>
        <v>339400</v>
      </c>
      <c r="S240" s="335">
        <f t="shared" si="18"/>
        <v>286132.01</v>
      </c>
      <c r="T240" s="262">
        <f t="shared" si="13"/>
        <v>84.305247495580431</v>
      </c>
    </row>
    <row r="241" spans="1:20" s="4" customFormat="1" hidden="1">
      <c r="A241" s="64"/>
      <c r="B241" s="65"/>
      <c r="C241" s="66"/>
      <c r="D241" s="45"/>
      <c r="E241" s="122"/>
      <c r="F241" s="515" t="s">
        <v>109</v>
      </c>
      <c r="G241" s="571"/>
      <c r="H241" s="224"/>
      <c r="I241" s="28"/>
      <c r="J241" s="28"/>
      <c r="K241" s="28"/>
      <c r="L241" s="28"/>
      <c r="M241" s="28"/>
      <c r="N241" s="28"/>
      <c r="O241" s="31" t="s">
        <v>347</v>
      </c>
      <c r="P241" s="31" t="s">
        <v>110</v>
      </c>
      <c r="Q241" s="168" t="s">
        <v>309</v>
      </c>
      <c r="R241" s="314">
        <f t="shared" si="18"/>
        <v>339400</v>
      </c>
      <c r="S241" s="335">
        <f t="shared" si="18"/>
        <v>286132.01</v>
      </c>
      <c r="T241" s="262">
        <f t="shared" si="13"/>
        <v>84.305247495580431</v>
      </c>
    </row>
    <row r="242" spans="1:20" s="4" customFormat="1" hidden="1">
      <c r="A242" s="64"/>
      <c r="B242" s="65"/>
      <c r="C242" s="66"/>
      <c r="D242" s="45"/>
      <c r="E242" s="122"/>
      <c r="F242" s="484" t="s">
        <v>382</v>
      </c>
      <c r="G242" s="488"/>
      <c r="H242" s="224"/>
      <c r="I242" s="28"/>
      <c r="J242" s="28"/>
      <c r="K242" s="28"/>
      <c r="L242" s="28"/>
      <c r="M242" s="28"/>
      <c r="N242" s="28"/>
      <c r="O242" s="31" t="s">
        <v>347</v>
      </c>
      <c r="P242" s="31" t="s">
        <v>110</v>
      </c>
      <c r="Q242" s="168" t="s">
        <v>383</v>
      </c>
      <c r="R242" s="314">
        <f t="shared" si="18"/>
        <v>339400</v>
      </c>
      <c r="S242" s="335">
        <f t="shared" si="18"/>
        <v>286132.01</v>
      </c>
      <c r="T242" s="262">
        <f t="shared" si="13"/>
        <v>84.305247495580431</v>
      </c>
    </row>
    <row r="243" spans="1:20" s="4" customFormat="1" hidden="1">
      <c r="A243" s="64"/>
      <c r="B243" s="65"/>
      <c r="C243" s="66"/>
      <c r="D243" s="45"/>
      <c r="E243" s="122"/>
      <c r="F243" s="505" t="s">
        <v>466</v>
      </c>
      <c r="G243" s="506"/>
      <c r="H243" s="28"/>
      <c r="I243" s="28"/>
      <c r="J243" s="28"/>
      <c r="K243" s="28"/>
      <c r="L243" s="28"/>
      <c r="M243" s="28"/>
      <c r="N243" s="28"/>
      <c r="O243" s="31" t="s">
        <v>347</v>
      </c>
      <c r="P243" s="31" t="s">
        <v>110</v>
      </c>
      <c r="Q243" s="168" t="s">
        <v>440</v>
      </c>
      <c r="R243" s="314">
        <v>339400</v>
      </c>
      <c r="S243" s="335">
        <v>286132.01</v>
      </c>
      <c r="T243" s="262">
        <f t="shared" si="13"/>
        <v>84.305247495580431</v>
      </c>
    </row>
    <row r="244" spans="1:20" s="4" customFormat="1" ht="18" customHeight="1">
      <c r="A244" s="56" t="s">
        <v>348</v>
      </c>
      <c r="B244" s="67"/>
      <c r="C244" s="68" t="s">
        <v>349</v>
      </c>
      <c r="D244" s="45" t="s">
        <v>350</v>
      </c>
      <c r="E244" s="122"/>
      <c r="F244" s="489" t="s">
        <v>391</v>
      </c>
      <c r="G244" s="490"/>
      <c r="H244" s="28" t="e">
        <f>#REF!+#REF!+#REF!+#REF!</f>
        <v>#REF!</v>
      </c>
      <c r="I244" s="28" t="e">
        <f>#REF!+#REF!+#REF!+#REF!</f>
        <v>#REF!</v>
      </c>
      <c r="J244" s="28" t="e">
        <f>#REF!+#REF!+#REF!+#REF!</f>
        <v>#REF!</v>
      </c>
      <c r="K244" s="28" t="e">
        <f>#REF!+#REF!+#REF!+#REF!</f>
        <v>#REF!</v>
      </c>
      <c r="L244" s="28" t="e">
        <f>#REF!+#REF!+#REF!+#REF!</f>
        <v>#REF!</v>
      </c>
      <c r="M244" s="28" t="e">
        <f>#REF!+#REF!+#REF!+#REF!</f>
        <v>#REF!</v>
      </c>
      <c r="N244" s="28" t="e">
        <f>#REF!+#REF!+#REF!+#REF!</f>
        <v>#REF!</v>
      </c>
      <c r="O244" s="31" t="s">
        <v>350</v>
      </c>
      <c r="P244" s="31" t="s">
        <v>473</v>
      </c>
      <c r="Q244" s="168" t="s">
        <v>309</v>
      </c>
      <c r="R244" s="314">
        <f>R245+R260+R251</f>
        <v>17857479.439999998</v>
      </c>
      <c r="S244" s="335">
        <f>S245+S260+S251</f>
        <v>10687570.93</v>
      </c>
      <c r="T244" s="262">
        <f t="shared" si="13"/>
        <v>59.8492691306719</v>
      </c>
    </row>
    <row r="245" spans="1:20" s="4" customFormat="1" hidden="1">
      <c r="A245" s="156"/>
      <c r="B245" s="157"/>
      <c r="C245" s="158"/>
      <c r="D245" s="45"/>
      <c r="E245" s="122"/>
      <c r="F245" s="525" t="s">
        <v>185</v>
      </c>
      <c r="G245" s="526"/>
      <c r="H245" s="134"/>
      <c r="I245" s="28"/>
      <c r="J245" s="28"/>
      <c r="K245" s="28"/>
      <c r="L245" s="28"/>
      <c r="M245" s="28"/>
      <c r="N245" s="28"/>
      <c r="O245" s="31" t="s">
        <v>350</v>
      </c>
      <c r="P245" s="31" t="s">
        <v>487</v>
      </c>
      <c r="Q245" s="168" t="s">
        <v>309</v>
      </c>
      <c r="R245" s="314">
        <f>R246</f>
        <v>56649.37</v>
      </c>
      <c r="S245" s="335">
        <f>S246</f>
        <v>56649.37</v>
      </c>
      <c r="T245" s="262">
        <f t="shared" si="13"/>
        <v>100</v>
      </c>
    </row>
    <row r="246" spans="1:20" s="4" customFormat="1" hidden="1">
      <c r="A246" s="156"/>
      <c r="B246" s="157"/>
      <c r="C246" s="158"/>
      <c r="D246" s="45"/>
      <c r="E246" s="122"/>
      <c r="F246" s="549" t="s">
        <v>187</v>
      </c>
      <c r="G246" s="570"/>
      <c r="H246" s="134"/>
      <c r="I246" s="28"/>
      <c r="J246" s="28"/>
      <c r="K246" s="28"/>
      <c r="L246" s="28"/>
      <c r="M246" s="28"/>
      <c r="N246" s="28"/>
      <c r="O246" s="133" t="s">
        <v>350</v>
      </c>
      <c r="P246" s="144" t="s">
        <v>506</v>
      </c>
      <c r="Q246" s="294" t="s">
        <v>309</v>
      </c>
      <c r="R246" s="264">
        <f>R248</f>
        <v>56649.37</v>
      </c>
      <c r="S246" s="332">
        <f>S248</f>
        <v>56649.37</v>
      </c>
      <c r="T246" s="262">
        <f t="shared" si="13"/>
        <v>100</v>
      </c>
    </row>
    <row r="247" spans="1:20" s="4" customFormat="1" hidden="1">
      <c r="A247" s="156"/>
      <c r="B247" s="157"/>
      <c r="C247" s="158"/>
      <c r="D247" s="45"/>
      <c r="E247" s="122"/>
      <c r="F247" s="515" t="s">
        <v>186</v>
      </c>
      <c r="G247" s="569"/>
      <c r="H247" s="134"/>
      <c r="I247" s="28"/>
      <c r="J247" s="28"/>
      <c r="K247" s="28"/>
      <c r="L247" s="28"/>
      <c r="M247" s="28"/>
      <c r="N247" s="28"/>
      <c r="O247" s="133" t="s">
        <v>350</v>
      </c>
      <c r="P247" s="144" t="s">
        <v>188</v>
      </c>
      <c r="Q247" s="294" t="s">
        <v>309</v>
      </c>
      <c r="R247" s="264">
        <f t="shared" ref="R247:S249" si="19">R248</f>
        <v>56649.37</v>
      </c>
      <c r="S247" s="332">
        <f t="shared" si="19"/>
        <v>56649.37</v>
      </c>
      <c r="T247" s="262">
        <f t="shared" si="13"/>
        <v>100</v>
      </c>
    </row>
    <row r="248" spans="1:20" s="4" customFormat="1" hidden="1">
      <c r="A248" s="156"/>
      <c r="B248" s="157"/>
      <c r="C248" s="158"/>
      <c r="D248" s="45"/>
      <c r="E248" s="122"/>
      <c r="F248" s="549" t="s">
        <v>229</v>
      </c>
      <c r="G248" s="570"/>
      <c r="H248" s="134"/>
      <c r="I248" s="28"/>
      <c r="J248" s="28"/>
      <c r="K248" s="28"/>
      <c r="L248" s="28"/>
      <c r="M248" s="28"/>
      <c r="N248" s="28"/>
      <c r="O248" s="133" t="s">
        <v>350</v>
      </c>
      <c r="P248" s="144" t="s">
        <v>189</v>
      </c>
      <c r="Q248" s="294" t="s">
        <v>309</v>
      </c>
      <c r="R248" s="264">
        <f t="shared" si="19"/>
        <v>56649.37</v>
      </c>
      <c r="S248" s="332">
        <f t="shared" si="19"/>
        <v>56649.37</v>
      </c>
      <c r="T248" s="262">
        <f t="shared" si="13"/>
        <v>100</v>
      </c>
    </row>
    <row r="249" spans="1:20" s="4" customFormat="1" hidden="1">
      <c r="A249" s="156"/>
      <c r="B249" s="157"/>
      <c r="C249" s="158"/>
      <c r="D249" s="45"/>
      <c r="E249" s="122"/>
      <c r="F249" s="491" t="s">
        <v>380</v>
      </c>
      <c r="G249" s="493"/>
      <c r="H249" s="134"/>
      <c r="I249" s="28"/>
      <c r="J249" s="28"/>
      <c r="K249" s="28"/>
      <c r="L249" s="28"/>
      <c r="M249" s="28"/>
      <c r="N249" s="28"/>
      <c r="O249" s="133" t="s">
        <v>350</v>
      </c>
      <c r="P249" s="144" t="s">
        <v>189</v>
      </c>
      <c r="Q249" s="294" t="s">
        <v>379</v>
      </c>
      <c r="R249" s="264">
        <f t="shared" si="19"/>
        <v>56649.37</v>
      </c>
      <c r="S249" s="332">
        <f t="shared" si="19"/>
        <v>56649.37</v>
      </c>
      <c r="T249" s="262">
        <f t="shared" si="13"/>
        <v>100</v>
      </c>
    </row>
    <row r="250" spans="1:20" s="4" customFormat="1" hidden="1">
      <c r="A250" s="156"/>
      <c r="B250" s="157"/>
      <c r="C250" s="158"/>
      <c r="D250" s="45"/>
      <c r="E250" s="122"/>
      <c r="F250" s="491" t="s">
        <v>449</v>
      </c>
      <c r="G250" s="493"/>
      <c r="H250" s="134"/>
      <c r="I250" s="28"/>
      <c r="J250" s="28"/>
      <c r="K250" s="28"/>
      <c r="L250" s="28"/>
      <c r="M250" s="28"/>
      <c r="N250" s="28"/>
      <c r="O250" s="133" t="s">
        <v>350</v>
      </c>
      <c r="P250" s="144" t="s">
        <v>189</v>
      </c>
      <c r="Q250" s="294" t="s">
        <v>448</v>
      </c>
      <c r="R250" s="332">
        <v>56649.37</v>
      </c>
      <c r="S250" s="332">
        <v>56649.37</v>
      </c>
      <c r="T250" s="262">
        <f t="shared" si="13"/>
        <v>100</v>
      </c>
    </row>
    <row r="251" spans="1:20" s="4" customFormat="1" hidden="1">
      <c r="A251" s="156"/>
      <c r="B251" s="157"/>
      <c r="C251" s="158"/>
      <c r="D251" s="45"/>
      <c r="E251" s="122"/>
      <c r="F251" s="482" t="s">
        <v>179</v>
      </c>
      <c r="G251" s="494"/>
      <c r="H251" s="28"/>
      <c r="I251" s="28"/>
      <c r="J251" s="28"/>
      <c r="K251" s="28"/>
      <c r="L251" s="28"/>
      <c r="M251" s="28"/>
      <c r="N251" s="28"/>
      <c r="O251" s="133" t="s">
        <v>350</v>
      </c>
      <c r="P251" s="168" t="s">
        <v>485</v>
      </c>
      <c r="Q251" s="294" t="s">
        <v>309</v>
      </c>
      <c r="R251" s="264">
        <f>R252</f>
        <v>7216495</v>
      </c>
      <c r="S251" s="332">
        <f>S252</f>
        <v>171681.42</v>
      </c>
      <c r="T251" s="262">
        <f t="shared" si="13"/>
        <v>2.3790139118782734</v>
      </c>
    </row>
    <row r="252" spans="1:20" s="4" customFormat="1" hidden="1">
      <c r="A252" s="156"/>
      <c r="B252" s="157"/>
      <c r="C252" s="158"/>
      <c r="D252" s="45"/>
      <c r="E252" s="122"/>
      <c r="F252" s="484" t="s">
        <v>171</v>
      </c>
      <c r="G252" s="488"/>
      <c r="H252" s="28"/>
      <c r="I252" s="28"/>
      <c r="J252" s="28"/>
      <c r="K252" s="28"/>
      <c r="L252" s="28"/>
      <c r="M252" s="28"/>
      <c r="N252" s="28"/>
      <c r="O252" s="133" t="s">
        <v>350</v>
      </c>
      <c r="P252" s="168" t="s">
        <v>486</v>
      </c>
      <c r="Q252" s="294" t="s">
        <v>309</v>
      </c>
      <c r="R252" s="264">
        <f>R253</f>
        <v>7216495</v>
      </c>
      <c r="S252" s="332">
        <f>S253</f>
        <v>171681.42</v>
      </c>
      <c r="T252" s="262">
        <f t="shared" si="13"/>
        <v>2.3790139118782734</v>
      </c>
    </row>
    <row r="253" spans="1:20" s="4" customFormat="1" hidden="1">
      <c r="A253" s="156"/>
      <c r="B253" s="157"/>
      <c r="C253" s="158"/>
      <c r="D253" s="45"/>
      <c r="E253" s="122"/>
      <c r="F253" s="515" t="s">
        <v>186</v>
      </c>
      <c r="G253" s="517"/>
      <c r="H253" s="28"/>
      <c r="I253" s="28"/>
      <c r="J253" s="28"/>
      <c r="K253" s="28"/>
      <c r="L253" s="28"/>
      <c r="M253" s="28"/>
      <c r="N253" s="28"/>
      <c r="O253" s="133" t="s">
        <v>350</v>
      </c>
      <c r="P253" s="168" t="s">
        <v>183</v>
      </c>
      <c r="Q253" s="294" t="s">
        <v>309</v>
      </c>
      <c r="R253" s="264">
        <f>R254+R257</f>
        <v>7216495</v>
      </c>
      <c r="S253" s="332">
        <f>S254+S257</f>
        <v>171681.42</v>
      </c>
      <c r="T253" s="262">
        <f t="shared" si="13"/>
        <v>2.3790139118782734</v>
      </c>
    </row>
    <row r="254" spans="1:20" s="4" customFormat="1" hidden="1">
      <c r="A254" s="156"/>
      <c r="B254" s="157"/>
      <c r="C254" s="158"/>
      <c r="D254" s="45"/>
      <c r="E254" s="122"/>
      <c r="F254" s="491" t="s">
        <v>122</v>
      </c>
      <c r="G254" s="493"/>
      <c r="H254" s="143"/>
      <c r="I254" s="143"/>
      <c r="J254" s="143"/>
      <c r="K254" s="143"/>
      <c r="L254" s="143"/>
      <c r="M254" s="143"/>
      <c r="N254" s="143"/>
      <c r="O254" s="133" t="s">
        <v>350</v>
      </c>
      <c r="P254" s="294" t="s">
        <v>519</v>
      </c>
      <c r="Q254" s="294" t="s">
        <v>309</v>
      </c>
      <c r="R254" s="264">
        <f>R255</f>
        <v>7000000</v>
      </c>
      <c r="S254" s="332">
        <f>S255</f>
        <v>166530.98000000001</v>
      </c>
      <c r="T254" s="262">
        <f t="shared" si="13"/>
        <v>2.3790140000000002</v>
      </c>
    </row>
    <row r="255" spans="1:20" s="4" customFormat="1" hidden="1">
      <c r="A255" s="156"/>
      <c r="B255" s="157"/>
      <c r="C255" s="158"/>
      <c r="D255" s="45"/>
      <c r="E255" s="122"/>
      <c r="F255" s="484" t="s">
        <v>382</v>
      </c>
      <c r="G255" s="488"/>
      <c r="H255" s="134"/>
      <c r="I255" s="28"/>
      <c r="J255" s="28"/>
      <c r="K255" s="28"/>
      <c r="L255" s="28"/>
      <c r="M255" s="28"/>
      <c r="N255" s="28"/>
      <c r="O255" s="133" t="s">
        <v>350</v>
      </c>
      <c r="P255" s="294" t="s">
        <v>519</v>
      </c>
      <c r="Q255" s="294" t="s">
        <v>383</v>
      </c>
      <c r="R255" s="264">
        <f>R256</f>
        <v>7000000</v>
      </c>
      <c r="S255" s="332">
        <f>S256</f>
        <v>166530.98000000001</v>
      </c>
      <c r="T255" s="262">
        <f t="shared" si="13"/>
        <v>2.3790140000000002</v>
      </c>
    </row>
    <row r="256" spans="1:20" s="4" customFormat="1" hidden="1">
      <c r="A256" s="156"/>
      <c r="B256" s="157"/>
      <c r="C256" s="158"/>
      <c r="D256" s="45"/>
      <c r="E256" s="122"/>
      <c r="F256" s="505" t="s">
        <v>466</v>
      </c>
      <c r="G256" s="506"/>
      <c r="H256" s="134"/>
      <c r="I256" s="28"/>
      <c r="J256" s="28"/>
      <c r="K256" s="28"/>
      <c r="L256" s="28"/>
      <c r="M256" s="28"/>
      <c r="N256" s="28"/>
      <c r="O256" s="133" t="s">
        <v>350</v>
      </c>
      <c r="P256" s="294" t="s">
        <v>519</v>
      </c>
      <c r="Q256" s="294" t="s">
        <v>440</v>
      </c>
      <c r="R256" s="264">
        <v>7000000</v>
      </c>
      <c r="S256" s="332">
        <v>166530.98000000001</v>
      </c>
      <c r="T256" s="262">
        <f t="shared" si="13"/>
        <v>2.3790140000000002</v>
      </c>
    </row>
    <row r="257" spans="1:20" s="4" customFormat="1" hidden="1">
      <c r="A257" s="156"/>
      <c r="B257" s="157"/>
      <c r="C257" s="158"/>
      <c r="D257" s="45"/>
      <c r="E257" s="122"/>
      <c r="F257" s="505" t="s">
        <v>520</v>
      </c>
      <c r="G257" s="488"/>
      <c r="H257" s="134"/>
      <c r="I257" s="28"/>
      <c r="J257" s="28"/>
      <c r="K257" s="28"/>
      <c r="L257" s="28"/>
      <c r="M257" s="28"/>
      <c r="N257" s="28"/>
      <c r="O257" s="133" t="s">
        <v>350</v>
      </c>
      <c r="P257" s="294" t="s">
        <v>521</v>
      </c>
      <c r="Q257" s="294" t="s">
        <v>309</v>
      </c>
      <c r="R257" s="264">
        <f>R258</f>
        <v>216495</v>
      </c>
      <c r="S257" s="332">
        <f>S258</f>
        <v>5150.4399999999996</v>
      </c>
      <c r="T257" s="262">
        <f t="shared" si="13"/>
        <v>2.3790110626111454</v>
      </c>
    </row>
    <row r="258" spans="1:20" s="4" customFormat="1" hidden="1">
      <c r="A258" s="156"/>
      <c r="B258" s="157"/>
      <c r="C258" s="158"/>
      <c r="D258" s="45"/>
      <c r="E258" s="122"/>
      <c r="F258" s="484" t="s">
        <v>382</v>
      </c>
      <c r="G258" s="488"/>
      <c r="H258" s="134"/>
      <c r="I258" s="28"/>
      <c r="J258" s="28"/>
      <c r="K258" s="28"/>
      <c r="L258" s="28"/>
      <c r="M258" s="28"/>
      <c r="N258" s="28"/>
      <c r="O258" s="133" t="s">
        <v>350</v>
      </c>
      <c r="P258" s="294" t="s">
        <v>521</v>
      </c>
      <c r="Q258" s="294" t="s">
        <v>383</v>
      </c>
      <c r="R258" s="264">
        <f>R259</f>
        <v>216495</v>
      </c>
      <c r="S258" s="332">
        <f>S259</f>
        <v>5150.4399999999996</v>
      </c>
      <c r="T258" s="262">
        <f t="shared" si="13"/>
        <v>2.3790110626111454</v>
      </c>
    </row>
    <row r="259" spans="1:20" s="4" customFormat="1" hidden="1">
      <c r="A259" s="156"/>
      <c r="B259" s="157"/>
      <c r="C259" s="158"/>
      <c r="D259" s="45"/>
      <c r="E259" s="122"/>
      <c r="F259" s="505" t="s">
        <v>466</v>
      </c>
      <c r="G259" s="506"/>
      <c r="H259" s="134"/>
      <c r="I259" s="28"/>
      <c r="J259" s="28"/>
      <c r="K259" s="28"/>
      <c r="L259" s="28"/>
      <c r="M259" s="28"/>
      <c r="N259" s="28"/>
      <c r="O259" s="133" t="s">
        <v>350</v>
      </c>
      <c r="P259" s="294" t="s">
        <v>521</v>
      </c>
      <c r="Q259" s="294" t="s">
        <v>440</v>
      </c>
      <c r="R259" s="264">
        <v>216495</v>
      </c>
      <c r="S259" s="332">
        <v>5150.4399999999996</v>
      </c>
      <c r="T259" s="262">
        <f t="shared" si="13"/>
        <v>2.3790110626111454</v>
      </c>
    </row>
    <row r="260" spans="1:20" s="4" customFormat="1" hidden="1">
      <c r="A260" s="156"/>
      <c r="B260" s="157"/>
      <c r="C260" s="158"/>
      <c r="D260" s="45"/>
      <c r="E260" s="122"/>
      <c r="F260" s="486" t="s">
        <v>412</v>
      </c>
      <c r="G260" s="487"/>
      <c r="H260" s="487"/>
      <c r="I260" s="28"/>
      <c r="J260" s="28"/>
      <c r="K260" s="28"/>
      <c r="L260" s="28"/>
      <c r="M260" s="28"/>
      <c r="N260" s="28"/>
      <c r="O260" s="133" t="s">
        <v>350</v>
      </c>
      <c r="P260" s="31" t="s">
        <v>471</v>
      </c>
      <c r="Q260" s="345" t="s">
        <v>309</v>
      </c>
      <c r="R260" s="314">
        <f>R261</f>
        <v>10584335.07</v>
      </c>
      <c r="S260" s="335">
        <f>S261</f>
        <v>10459240.140000001</v>
      </c>
      <c r="T260" s="262">
        <f t="shared" si="13"/>
        <v>98.818112529765173</v>
      </c>
    </row>
    <row r="261" spans="1:20" s="4" customFormat="1" hidden="1">
      <c r="A261" s="156"/>
      <c r="B261" s="157"/>
      <c r="C261" s="158"/>
      <c r="D261" s="45"/>
      <c r="E261" s="122"/>
      <c r="F261" s="486" t="s">
        <v>413</v>
      </c>
      <c r="G261" s="487"/>
      <c r="H261" s="25"/>
      <c r="I261" s="28"/>
      <c r="J261" s="28"/>
      <c r="K261" s="28"/>
      <c r="L261" s="28"/>
      <c r="M261" s="28"/>
      <c r="N261" s="28"/>
      <c r="O261" s="31" t="s">
        <v>350</v>
      </c>
      <c r="P261" s="31" t="s">
        <v>472</v>
      </c>
      <c r="Q261" s="168" t="s">
        <v>309</v>
      </c>
      <c r="R261" s="314">
        <f>R262</f>
        <v>10584335.07</v>
      </c>
      <c r="S261" s="335">
        <f>S262</f>
        <v>10459240.140000001</v>
      </c>
      <c r="T261" s="262">
        <f t="shared" si="13"/>
        <v>98.818112529765173</v>
      </c>
    </row>
    <row r="262" spans="1:20" s="4" customFormat="1" hidden="1">
      <c r="A262" s="156"/>
      <c r="B262" s="157"/>
      <c r="C262" s="158"/>
      <c r="D262" s="45"/>
      <c r="E262" s="122"/>
      <c r="F262" s="515" t="s">
        <v>186</v>
      </c>
      <c r="G262" s="569"/>
      <c r="H262" s="224"/>
      <c r="I262" s="28"/>
      <c r="J262" s="28"/>
      <c r="K262" s="28"/>
      <c r="L262" s="28"/>
      <c r="M262" s="28"/>
      <c r="N262" s="28"/>
      <c r="O262" s="31" t="s">
        <v>350</v>
      </c>
      <c r="P262" s="31" t="s">
        <v>34</v>
      </c>
      <c r="Q262" s="168" t="s">
        <v>309</v>
      </c>
      <c r="R262" s="314">
        <f>R263+R266</f>
        <v>10584335.07</v>
      </c>
      <c r="S262" s="335">
        <f>S263+S266</f>
        <v>10459240.140000001</v>
      </c>
      <c r="T262" s="262">
        <f t="shared" si="13"/>
        <v>98.818112529765173</v>
      </c>
    </row>
    <row r="263" spans="1:20" s="4" customFormat="1" ht="2.25" hidden="1" customHeight="1">
      <c r="A263" s="156"/>
      <c r="B263" s="157"/>
      <c r="C263" s="158"/>
      <c r="D263" s="45"/>
      <c r="E263" s="122"/>
      <c r="F263" s="486" t="s">
        <v>394</v>
      </c>
      <c r="G263" s="487"/>
      <c r="H263" s="134"/>
      <c r="I263" s="28"/>
      <c r="J263" s="28"/>
      <c r="K263" s="28"/>
      <c r="L263" s="28"/>
      <c r="M263" s="28"/>
      <c r="N263" s="28"/>
      <c r="O263" s="31" t="s">
        <v>350</v>
      </c>
      <c r="P263" s="31" t="s">
        <v>190</v>
      </c>
      <c r="Q263" s="168" t="s">
        <v>309</v>
      </c>
      <c r="R263" s="314">
        <f>R264</f>
        <v>4584477.43</v>
      </c>
      <c r="S263" s="335">
        <f>S264</f>
        <v>4484862.53</v>
      </c>
      <c r="T263" s="262">
        <f t="shared" si="13"/>
        <v>97.827126395079674</v>
      </c>
    </row>
    <row r="264" spans="1:20" s="4" customFormat="1" hidden="1">
      <c r="A264" s="156"/>
      <c r="B264" s="157"/>
      <c r="C264" s="158"/>
      <c r="D264" s="45"/>
      <c r="E264" s="122"/>
      <c r="F264" s="484" t="s">
        <v>380</v>
      </c>
      <c r="G264" s="488"/>
      <c r="H264" s="134"/>
      <c r="I264" s="28"/>
      <c r="J264" s="28"/>
      <c r="K264" s="28"/>
      <c r="L264" s="28"/>
      <c r="M264" s="28"/>
      <c r="N264" s="28"/>
      <c r="O264" s="31" t="s">
        <v>350</v>
      </c>
      <c r="P264" s="31" t="s">
        <v>190</v>
      </c>
      <c r="Q264" s="168" t="s">
        <v>379</v>
      </c>
      <c r="R264" s="314">
        <f>R265</f>
        <v>4584477.43</v>
      </c>
      <c r="S264" s="335">
        <f>S265</f>
        <v>4484862.53</v>
      </c>
      <c r="T264" s="262">
        <f t="shared" si="13"/>
        <v>97.827126395079674</v>
      </c>
    </row>
    <row r="265" spans="1:20" s="4" customFormat="1" hidden="1">
      <c r="A265" s="156"/>
      <c r="B265" s="157"/>
      <c r="C265" s="158"/>
      <c r="D265" s="45"/>
      <c r="E265" s="122"/>
      <c r="F265" s="484" t="s">
        <v>449</v>
      </c>
      <c r="G265" s="488"/>
      <c r="H265" s="134"/>
      <c r="I265" s="28"/>
      <c r="J265" s="28"/>
      <c r="K265" s="28"/>
      <c r="L265" s="28"/>
      <c r="M265" s="28"/>
      <c r="N265" s="28"/>
      <c r="O265" s="31" t="s">
        <v>350</v>
      </c>
      <c r="P265" s="31" t="s">
        <v>190</v>
      </c>
      <c r="Q265" s="168" t="s">
        <v>448</v>
      </c>
      <c r="R265" s="314">
        <v>4584477.43</v>
      </c>
      <c r="S265" s="335">
        <v>4484862.53</v>
      </c>
      <c r="T265" s="262">
        <f t="shared" si="13"/>
        <v>97.827126395079674</v>
      </c>
    </row>
    <row r="266" spans="1:20" s="4" customFormat="1" hidden="1">
      <c r="A266" s="156"/>
      <c r="B266" s="157"/>
      <c r="C266" s="158"/>
      <c r="D266" s="45"/>
      <c r="E266" s="122"/>
      <c r="F266" s="491" t="s">
        <v>172</v>
      </c>
      <c r="G266" s="493"/>
      <c r="H266" s="28"/>
      <c r="I266" s="28"/>
      <c r="J266" s="28"/>
      <c r="K266" s="28"/>
      <c r="L266" s="28"/>
      <c r="M266" s="28"/>
      <c r="N266" s="28"/>
      <c r="O266" s="31" t="s">
        <v>350</v>
      </c>
      <c r="P266" s="133" t="s">
        <v>173</v>
      </c>
      <c r="Q266" s="294" t="s">
        <v>309</v>
      </c>
      <c r="R266" s="314">
        <f>R267</f>
        <v>5999857.6399999997</v>
      </c>
      <c r="S266" s="335">
        <f>S267</f>
        <v>5974377.6100000003</v>
      </c>
      <c r="T266" s="262">
        <f t="shared" si="13"/>
        <v>99.575322757157963</v>
      </c>
    </row>
    <row r="267" spans="1:20" s="4" customFormat="1" hidden="1">
      <c r="A267" s="156"/>
      <c r="B267" s="157"/>
      <c r="C267" s="158"/>
      <c r="D267" s="45"/>
      <c r="E267" s="122"/>
      <c r="F267" s="491" t="s">
        <v>380</v>
      </c>
      <c r="G267" s="493"/>
      <c r="H267" s="28"/>
      <c r="I267" s="28"/>
      <c r="J267" s="28"/>
      <c r="K267" s="28"/>
      <c r="L267" s="28"/>
      <c r="M267" s="28"/>
      <c r="N267" s="28"/>
      <c r="O267" s="31" t="s">
        <v>350</v>
      </c>
      <c r="P267" s="133" t="s">
        <v>173</v>
      </c>
      <c r="Q267" s="294" t="s">
        <v>379</v>
      </c>
      <c r="R267" s="314">
        <f>R268</f>
        <v>5999857.6399999997</v>
      </c>
      <c r="S267" s="335">
        <f>S268</f>
        <v>5974377.6100000003</v>
      </c>
      <c r="T267" s="262">
        <f t="shared" si="13"/>
        <v>99.575322757157963</v>
      </c>
    </row>
    <row r="268" spans="1:20" s="4" customFormat="1" hidden="1">
      <c r="A268" s="156"/>
      <c r="B268" s="157"/>
      <c r="C268" s="158"/>
      <c r="D268" s="45"/>
      <c r="E268" s="122"/>
      <c r="F268" s="566" t="s">
        <v>449</v>
      </c>
      <c r="G268" s="567"/>
      <c r="H268" s="148"/>
      <c r="I268" s="148"/>
      <c r="J268" s="148"/>
      <c r="K268" s="148"/>
      <c r="L268" s="148"/>
      <c r="M268" s="148"/>
      <c r="N268" s="148"/>
      <c r="O268" s="149" t="s">
        <v>350</v>
      </c>
      <c r="P268" s="281" t="s">
        <v>173</v>
      </c>
      <c r="Q268" s="361" t="s">
        <v>448</v>
      </c>
      <c r="R268" s="314">
        <v>5999857.6399999997</v>
      </c>
      <c r="S268" s="335">
        <v>5974377.6100000003</v>
      </c>
      <c r="T268" s="262">
        <f t="shared" si="13"/>
        <v>99.575322757157963</v>
      </c>
    </row>
    <row r="269" spans="1:20" s="4" customFormat="1" ht="14.25" customHeight="1">
      <c r="A269" s="69"/>
      <c r="B269" s="70"/>
      <c r="C269" s="71"/>
      <c r="D269" s="45"/>
      <c r="E269" s="122"/>
      <c r="F269" s="568" t="s">
        <v>256</v>
      </c>
      <c r="G269" s="568"/>
      <c r="H269" s="134"/>
      <c r="I269" s="28"/>
      <c r="J269" s="28"/>
      <c r="K269" s="28"/>
      <c r="L269" s="28"/>
      <c r="M269" s="28"/>
      <c r="N269" s="28"/>
      <c r="O269" s="31" t="s">
        <v>255</v>
      </c>
      <c r="P269" s="31" t="s">
        <v>473</v>
      </c>
      <c r="Q269" s="168" t="s">
        <v>309</v>
      </c>
      <c r="R269" s="365">
        <f>R270+R291</f>
        <v>42637426.030000001</v>
      </c>
      <c r="S269" s="407">
        <f>S270+S291</f>
        <v>41952884.909999996</v>
      </c>
      <c r="T269" s="262">
        <f t="shared" ref="T269:T333" si="20">S269/R269*100</f>
        <v>98.394506461252234</v>
      </c>
    </row>
    <row r="270" spans="1:20" s="4" customFormat="1" ht="0.75" hidden="1" customHeight="1">
      <c r="A270" s="69"/>
      <c r="B270" s="70"/>
      <c r="C270" s="71"/>
      <c r="D270" s="45"/>
      <c r="E270" s="122"/>
      <c r="F270" s="486" t="s">
        <v>412</v>
      </c>
      <c r="G270" s="487"/>
      <c r="H270" s="487"/>
      <c r="I270" s="28"/>
      <c r="J270" s="28"/>
      <c r="K270" s="28"/>
      <c r="L270" s="28"/>
      <c r="M270" s="28"/>
      <c r="N270" s="28"/>
      <c r="O270" s="31" t="s">
        <v>255</v>
      </c>
      <c r="P270" s="31" t="s">
        <v>471</v>
      </c>
      <c r="Q270" s="168" t="s">
        <v>309</v>
      </c>
      <c r="R270" s="365">
        <f>R271</f>
        <v>15530043.260000002</v>
      </c>
      <c r="S270" s="407">
        <f>S271</f>
        <v>14845502.140000001</v>
      </c>
      <c r="T270" s="262">
        <f t="shared" si="20"/>
        <v>95.592149303517132</v>
      </c>
    </row>
    <row r="271" spans="1:20" s="4" customFormat="1" hidden="1">
      <c r="A271" s="69"/>
      <c r="B271" s="70"/>
      <c r="C271" s="71"/>
      <c r="D271" s="45"/>
      <c r="E271" s="122"/>
      <c r="F271" s="486" t="s">
        <v>413</v>
      </c>
      <c r="G271" s="487"/>
      <c r="H271" s="25"/>
      <c r="I271" s="28"/>
      <c r="J271" s="28"/>
      <c r="K271" s="28"/>
      <c r="L271" s="28"/>
      <c r="M271" s="28"/>
      <c r="N271" s="28"/>
      <c r="O271" s="31" t="s">
        <v>255</v>
      </c>
      <c r="P271" s="31" t="s">
        <v>472</v>
      </c>
      <c r="Q271" s="168" t="s">
        <v>309</v>
      </c>
      <c r="R271" s="142">
        <f>R272</f>
        <v>15530043.260000002</v>
      </c>
      <c r="S271" s="328">
        <f>S272</f>
        <v>14845502.140000001</v>
      </c>
      <c r="T271" s="262">
        <f t="shared" si="20"/>
        <v>95.592149303517132</v>
      </c>
    </row>
    <row r="272" spans="1:20" s="4" customFormat="1" hidden="1">
      <c r="A272" s="69"/>
      <c r="B272" s="70"/>
      <c r="C272" s="71"/>
      <c r="D272" s="45"/>
      <c r="E272" s="122"/>
      <c r="F272" s="513" t="s">
        <v>230</v>
      </c>
      <c r="G272" s="565"/>
      <c r="H272" s="224"/>
      <c r="I272" s="28"/>
      <c r="J272" s="28"/>
      <c r="K272" s="28"/>
      <c r="L272" s="28"/>
      <c r="M272" s="28"/>
      <c r="N272" s="28"/>
      <c r="O272" s="31" t="s">
        <v>255</v>
      </c>
      <c r="P272" s="31" t="s">
        <v>34</v>
      </c>
      <c r="Q272" s="168" t="s">
        <v>309</v>
      </c>
      <c r="R272" s="142">
        <f>R273+R279+R282+R285+R288+R276</f>
        <v>15530043.260000002</v>
      </c>
      <c r="S272" s="328">
        <f>S273+S279+S282+S285+S288+S276</f>
        <v>14845502.140000001</v>
      </c>
      <c r="T272" s="262">
        <f t="shared" si="20"/>
        <v>95.592149303517132</v>
      </c>
    </row>
    <row r="273" spans="1:20" s="4" customFormat="1" hidden="1">
      <c r="A273" s="69"/>
      <c r="B273" s="70"/>
      <c r="C273" s="71"/>
      <c r="D273" s="45"/>
      <c r="E273" s="122"/>
      <c r="F273" s="491" t="s">
        <v>232</v>
      </c>
      <c r="G273" s="491"/>
      <c r="H273" s="134"/>
      <c r="I273" s="28"/>
      <c r="J273" s="28"/>
      <c r="K273" s="28"/>
      <c r="L273" s="28"/>
      <c r="M273" s="28"/>
      <c r="N273" s="28"/>
      <c r="O273" s="31" t="s">
        <v>255</v>
      </c>
      <c r="P273" s="31" t="s">
        <v>191</v>
      </c>
      <c r="Q273" s="168" t="s">
        <v>309</v>
      </c>
      <c r="R273" s="142">
        <f>R274</f>
        <v>5989410</v>
      </c>
      <c r="S273" s="328">
        <f>S274</f>
        <v>5519841.1900000004</v>
      </c>
      <c r="T273" s="262">
        <f t="shared" si="20"/>
        <v>92.160015594190412</v>
      </c>
    </row>
    <row r="274" spans="1:20" s="4" customFormat="1" hidden="1">
      <c r="A274" s="69"/>
      <c r="B274" s="70"/>
      <c r="C274" s="71"/>
      <c r="D274" s="45"/>
      <c r="E274" s="122"/>
      <c r="F274" s="484" t="s">
        <v>380</v>
      </c>
      <c r="G274" s="488"/>
      <c r="H274" s="134"/>
      <c r="I274" s="28"/>
      <c r="J274" s="28"/>
      <c r="K274" s="28"/>
      <c r="L274" s="28"/>
      <c r="M274" s="28"/>
      <c r="N274" s="28"/>
      <c r="O274" s="31" t="s">
        <v>255</v>
      </c>
      <c r="P274" s="31" t="s">
        <v>191</v>
      </c>
      <c r="Q274" s="168" t="s">
        <v>379</v>
      </c>
      <c r="R274" s="142">
        <f>R275</f>
        <v>5989410</v>
      </c>
      <c r="S274" s="328">
        <f>S275</f>
        <v>5519841.1900000004</v>
      </c>
      <c r="T274" s="262">
        <f t="shared" si="20"/>
        <v>92.160015594190412</v>
      </c>
    </row>
    <row r="275" spans="1:20" s="4" customFormat="1" hidden="1">
      <c r="A275" s="69"/>
      <c r="B275" s="70"/>
      <c r="C275" s="71"/>
      <c r="D275" s="45"/>
      <c r="E275" s="122"/>
      <c r="F275" s="484" t="s">
        <v>449</v>
      </c>
      <c r="G275" s="488"/>
      <c r="H275" s="134"/>
      <c r="I275" s="28"/>
      <c r="J275" s="28"/>
      <c r="K275" s="28"/>
      <c r="L275" s="28"/>
      <c r="M275" s="28"/>
      <c r="N275" s="28"/>
      <c r="O275" s="31" t="s">
        <v>255</v>
      </c>
      <c r="P275" s="31" t="s">
        <v>191</v>
      </c>
      <c r="Q275" s="168" t="s">
        <v>448</v>
      </c>
      <c r="R275" s="142">
        <v>5989410</v>
      </c>
      <c r="S275" s="328">
        <v>5519841.1900000004</v>
      </c>
      <c r="T275" s="262">
        <f t="shared" si="20"/>
        <v>92.160015594190412</v>
      </c>
    </row>
    <row r="276" spans="1:20" s="4" customFormat="1" hidden="1">
      <c r="A276" s="69"/>
      <c r="B276" s="70"/>
      <c r="C276" s="71"/>
      <c r="D276" s="45"/>
      <c r="E276" s="122"/>
      <c r="F276" s="484" t="s">
        <v>522</v>
      </c>
      <c r="G276" s="488"/>
      <c r="H276" s="134"/>
      <c r="I276" s="28"/>
      <c r="J276" s="28"/>
      <c r="K276" s="28"/>
      <c r="L276" s="28"/>
      <c r="M276" s="28"/>
      <c r="N276" s="28"/>
      <c r="O276" s="31" t="s">
        <v>255</v>
      </c>
      <c r="P276" s="31" t="s">
        <v>523</v>
      </c>
      <c r="Q276" s="168" t="s">
        <v>309</v>
      </c>
      <c r="R276" s="142">
        <f>R277</f>
        <v>206291.89</v>
      </c>
      <c r="S276" s="328">
        <f>S277</f>
        <v>206291.89</v>
      </c>
      <c r="T276" s="262">
        <f t="shared" si="20"/>
        <v>100</v>
      </c>
    </row>
    <row r="277" spans="1:20" s="4" customFormat="1" hidden="1">
      <c r="A277" s="69"/>
      <c r="B277" s="70"/>
      <c r="C277" s="71"/>
      <c r="D277" s="45"/>
      <c r="E277" s="122"/>
      <c r="F277" s="484" t="s">
        <v>380</v>
      </c>
      <c r="G277" s="488"/>
      <c r="H277" s="134"/>
      <c r="I277" s="28"/>
      <c r="J277" s="28"/>
      <c r="K277" s="28"/>
      <c r="L277" s="28"/>
      <c r="M277" s="28"/>
      <c r="N277" s="28"/>
      <c r="O277" s="31" t="s">
        <v>255</v>
      </c>
      <c r="P277" s="31" t="s">
        <v>523</v>
      </c>
      <c r="Q277" s="168" t="s">
        <v>379</v>
      </c>
      <c r="R277" s="142">
        <f>R278</f>
        <v>206291.89</v>
      </c>
      <c r="S277" s="328">
        <f>S278</f>
        <v>206291.89</v>
      </c>
      <c r="T277" s="262">
        <f t="shared" si="20"/>
        <v>100</v>
      </c>
    </row>
    <row r="278" spans="1:20" s="4" customFormat="1" hidden="1">
      <c r="A278" s="69"/>
      <c r="B278" s="70"/>
      <c r="C278" s="71"/>
      <c r="D278" s="45"/>
      <c r="E278" s="122"/>
      <c r="F278" s="484" t="s">
        <v>449</v>
      </c>
      <c r="G278" s="488"/>
      <c r="H278" s="134"/>
      <c r="I278" s="28"/>
      <c r="J278" s="28"/>
      <c r="K278" s="28"/>
      <c r="L278" s="28"/>
      <c r="M278" s="28"/>
      <c r="N278" s="28"/>
      <c r="O278" s="31" t="s">
        <v>255</v>
      </c>
      <c r="P278" s="31" t="s">
        <v>523</v>
      </c>
      <c r="Q278" s="168" t="s">
        <v>448</v>
      </c>
      <c r="R278" s="142">
        <v>206291.89</v>
      </c>
      <c r="S278" s="328">
        <v>206291.89</v>
      </c>
      <c r="T278" s="262">
        <f t="shared" si="20"/>
        <v>100</v>
      </c>
    </row>
    <row r="279" spans="1:20" s="4" customFormat="1" hidden="1">
      <c r="A279" s="69"/>
      <c r="B279" s="70"/>
      <c r="C279" s="71"/>
      <c r="D279" s="45"/>
      <c r="E279" s="122"/>
      <c r="F279" s="486" t="s">
        <v>351</v>
      </c>
      <c r="G279" s="487"/>
      <c r="H279" s="28"/>
      <c r="I279" s="28"/>
      <c r="J279" s="28"/>
      <c r="K279" s="28"/>
      <c r="L279" s="28"/>
      <c r="M279" s="28"/>
      <c r="N279" s="28"/>
      <c r="O279" s="31" t="s">
        <v>255</v>
      </c>
      <c r="P279" s="31" t="s">
        <v>192</v>
      </c>
      <c r="Q279" s="168" t="s">
        <v>309</v>
      </c>
      <c r="R279" s="142">
        <f>R280</f>
        <v>1098796.73</v>
      </c>
      <c r="S279" s="328">
        <f>S280</f>
        <v>1098796.73</v>
      </c>
      <c r="T279" s="262">
        <f t="shared" si="20"/>
        <v>100</v>
      </c>
    </row>
    <row r="280" spans="1:20" s="4" customFormat="1" hidden="1">
      <c r="A280" s="69"/>
      <c r="B280" s="70"/>
      <c r="C280" s="71"/>
      <c r="D280" s="45"/>
      <c r="E280" s="122"/>
      <c r="F280" s="484" t="s">
        <v>380</v>
      </c>
      <c r="G280" s="488"/>
      <c r="H280" s="28"/>
      <c r="I280" s="28"/>
      <c r="J280" s="28"/>
      <c r="K280" s="28"/>
      <c r="L280" s="28"/>
      <c r="M280" s="28"/>
      <c r="N280" s="28"/>
      <c r="O280" s="31" t="s">
        <v>255</v>
      </c>
      <c r="P280" s="31" t="s">
        <v>192</v>
      </c>
      <c r="Q280" s="168" t="s">
        <v>379</v>
      </c>
      <c r="R280" s="142">
        <f>R281</f>
        <v>1098796.73</v>
      </c>
      <c r="S280" s="328">
        <f>S281</f>
        <v>1098796.73</v>
      </c>
      <c r="T280" s="262">
        <f t="shared" si="20"/>
        <v>100</v>
      </c>
    </row>
    <row r="281" spans="1:20" s="4" customFormat="1" hidden="1">
      <c r="A281" s="69"/>
      <c r="B281" s="70"/>
      <c r="C281" s="71"/>
      <c r="D281" s="45"/>
      <c r="E281" s="122"/>
      <c r="F281" s="484" t="s">
        <v>449</v>
      </c>
      <c r="G281" s="488"/>
      <c r="H281" s="28"/>
      <c r="I281" s="28"/>
      <c r="J281" s="28"/>
      <c r="K281" s="28"/>
      <c r="L281" s="28"/>
      <c r="M281" s="28"/>
      <c r="N281" s="28"/>
      <c r="O281" s="31" t="s">
        <v>255</v>
      </c>
      <c r="P281" s="31" t="s">
        <v>192</v>
      </c>
      <c r="Q281" s="168" t="s">
        <v>448</v>
      </c>
      <c r="R281" s="142">
        <v>1098796.73</v>
      </c>
      <c r="S281" s="142">
        <v>1098796.73</v>
      </c>
      <c r="T281" s="262">
        <f t="shared" si="20"/>
        <v>100</v>
      </c>
    </row>
    <row r="282" spans="1:20" s="4" customFormat="1" hidden="1">
      <c r="A282" s="69"/>
      <c r="B282" s="70"/>
      <c r="C282" s="71"/>
      <c r="D282" s="45"/>
      <c r="E282" s="122"/>
      <c r="F282" s="486" t="s">
        <v>257</v>
      </c>
      <c r="G282" s="487"/>
      <c r="H282" s="28"/>
      <c r="I282" s="28"/>
      <c r="J282" s="28"/>
      <c r="K282" s="28"/>
      <c r="L282" s="28"/>
      <c r="M282" s="28"/>
      <c r="N282" s="28"/>
      <c r="O282" s="31" t="s">
        <v>255</v>
      </c>
      <c r="P282" s="31" t="s">
        <v>193</v>
      </c>
      <c r="Q282" s="168" t="s">
        <v>309</v>
      </c>
      <c r="R282" s="142">
        <f>R283</f>
        <v>569306.05000000005</v>
      </c>
      <c r="S282" s="328">
        <f>S283</f>
        <v>517444.33</v>
      </c>
      <c r="T282" s="262">
        <f t="shared" si="20"/>
        <v>90.890362046916579</v>
      </c>
    </row>
    <row r="283" spans="1:20" s="4" customFormat="1" hidden="1">
      <c r="A283" s="69"/>
      <c r="B283" s="70"/>
      <c r="C283" s="71"/>
      <c r="D283" s="45"/>
      <c r="E283" s="122"/>
      <c r="F283" s="484" t="s">
        <v>380</v>
      </c>
      <c r="G283" s="488"/>
      <c r="H283" s="28"/>
      <c r="I283" s="28"/>
      <c r="J283" s="28"/>
      <c r="K283" s="28"/>
      <c r="L283" s="28"/>
      <c r="M283" s="28"/>
      <c r="N283" s="28"/>
      <c r="O283" s="31" t="s">
        <v>255</v>
      </c>
      <c r="P283" s="31" t="s">
        <v>193</v>
      </c>
      <c r="Q283" s="168" t="s">
        <v>379</v>
      </c>
      <c r="R283" s="142">
        <f>R284</f>
        <v>569306.05000000005</v>
      </c>
      <c r="S283" s="328">
        <f>S284</f>
        <v>517444.33</v>
      </c>
      <c r="T283" s="262">
        <f t="shared" si="20"/>
        <v>90.890362046916579</v>
      </c>
    </row>
    <row r="284" spans="1:20" s="4" customFormat="1" hidden="1">
      <c r="A284" s="69"/>
      <c r="B284" s="70"/>
      <c r="C284" s="71"/>
      <c r="D284" s="45"/>
      <c r="E284" s="122"/>
      <c r="F284" s="484" t="s">
        <v>449</v>
      </c>
      <c r="G284" s="488"/>
      <c r="H284" s="28"/>
      <c r="I284" s="28"/>
      <c r="J284" s="28"/>
      <c r="K284" s="28"/>
      <c r="L284" s="28"/>
      <c r="M284" s="28"/>
      <c r="N284" s="28"/>
      <c r="O284" s="31" t="s">
        <v>255</v>
      </c>
      <c r="P284" s="31" t="s">
        <v>193</v>
      </c>
      <c r="Q284" s="168" t="s">
        <v>448</v>
      </c>
      <c r="R284" s="142">
        <f>567881.26+1424.79</f>
        <v>569306.05000000005</v>
      </c>
      <c r="S284" s="328">
        <v>517444.33</v>
      </c>
      <c r="T284" s="262">
        <f t="shared" si="20"/>
        <v>90.890362046916579</v>
      </c>
    </row>
    <row r="285" spans="1:20" s="4" customFormat="1" hidden="1">
      <c r="A285" s="69"/>
      <c r="B285" s="70"/>
      <c r="C285" s="71"/>
      <c r="D285" s="45"/>
      <c r="E285" s="122"/>
      <c r="F285" s="486" t="s">
        <v>233</v>
      </c>
      <c r="G285" s="487"/>
      <c r="H285" s="28"/>
      <c r="I285" s="28"/>
      <c r="J285" s="28"/>
      <c r="K285" s="28"/>
      <c r="L285" s="28"/>
      <c r="M285" s="28"/>
      <c r="N285" s="28"/>
      <c r="O285" s="31" t="s">
        <v>255</v>
      </c>
      <c r="P285" s="31" t="s">
        <v>194</v>
      </c>
      <c r="Q285" s="168" t="s">
        <v>309</v>
      </c>
      <c r="R285" s="142">
        <f>R286</f>
        <v>5331560.55</v>
      </c>
      <c r="S285" s="328">
        <f>S286</f>
        <v>5177167.8</v>
      </c>
      <c r="T285" s="262">
        <f t="shared" si="20"/>
        <v>97.104173373778906</v>
      </c>
    </row>
    <row r="286" spans="1:20" s="4" customFormat="1" hidden="1">
      <c r="A286" s="69"/>
      <c r="B286" s="70"/>
      <c r="C286" s="71"/>
      <c r="D286" s="45"/>
      <c r="E286" s="122"/>
      <c r="F286" s="484" t="s">
        <v>380</v>
      </c>
      <c r="G286" s="488"/>
      <c r="H286" s="28"/>
      <c r="I286" s="28"/>
      <c r="J286" s="28"/>
      <c r="K286" s="28"/>
      <c r="L286" s="28"/>
      <c r="M286" s="28"/>
      <c r="N286" s="28"/>
      <c r="O286" s="31" t="s">
        <v>255</v>
      </c>
      <c r="P286" s="31" t="s">
        <v>194</v>
      </c>
      <c r="Q286" s="168" t="s">
        <v>379</v>
      </c>
      <c r="R286" s="142">
        <f>R287</f>
        <v>5331560.55</v>
      </c>
      <c r="S286" s="328">
        <f>S287</f>
        <v>5177167.8</v>
      </c>
      <c r="T286" s="262">
        <f t="shared" si="20"/>
        <v>97.104173373778906</v>
      </c>
    </row>
    <row r="287" spans="1:20" s="4" customFormat="1" hidden="1">
      <c r="A287" s="69"/>
      <c r="B287" s="70"/>
      <c r="C287" s="71"/>
      <c r="D287" s="45"/>
      <c r="E287" s="122"/>
      <c r="F287" s="484" t="s">
        <v>449</v>
      </c>
      <c r="G287" s="488"/>
      <c r="H287" s="28"/>
      <c r="I287" s="28"/>
      <c r="J287" s="28"/>
      <c r="K287" s="28"/>
      <c r="L287" s="28"/>
      <c r="M287" s="28"/>
      <c r="N287" s="28"/>
      <c r="O287" s="31" t="s">
        <v>255</v>
      </c>
      <c r="P287" s="31" t="s">
        <v>194</v>
      </c>
      <c r="Q287" s="168" t="s">
        <v>448</v>
      </c>
      <c r="R287" s="142">
        <v>5331560.55</v>
      </c>
      <c r="S287" s="328">
        <v>5177167.8</v>
      </c>
      <c r="T287" s="262">
        <f t="shared" si="20"/>
        <v>97.104173373778906</v>
      </c>
    </row>
    <row r="288" spans="1:20" s="4" customFormat="1" hidden="1">
      <c r="A288" s="69"/>
      <c r="B288" s="70"/>
      <c r="C288" s="71"/>
      <c r="D288" s="45"/>
      <c r="E288" s="122"/>
      <c r="F288" s="491" t="s">
        <v>172</v>
      </c>
      <c r="G288" s="493"/>
      <c r="H288" s="28"/>
      <c r="I288" s="28"/>
      <c r="J288" s="28"/>
      <c r="K288" s="28"/>
      <c r="L288" s="28"/>
      <c r="M288" s="28"/>
      <c r="N288" s="28"/>
      <c r="O288" s="31" t="s">
        <v>255</v>
      </c>
      <c r="P288" s="133" t="s">
        <v>173</v>
      </c>
      <c r="Q288" s="294" t="s">
        <v>309</v>
      </c>
      <c r="R288" s="262">
        <f>R289</f>
        <v>2334678.04</v>
      </c>
      <c r="S288" s="302">
        <f>S289</f>
        <v>2325960.2000000002</v>
      </c>
      <c r="T288" s="262">
        <f t="shared" si="20"/>
        <v>99.626593480958093</v>
      </c>
    </row>
    <row r="289" spans="1:20" s="4" customFormat="1" hidden="1">
      <c r="A289" s="69"/>
      <c r="B289" s="70"/>
      <c r="C289" s="71"/>
      <c r="D289" s="45"/>
      <c r="E289" s="122"/>
      <c r="F289" s="491" t="s">
        <v>380</v>
      </c>
      <c r="G289" s="493"/>
      <c r="H289" s="28"/>
      <c r="I289" s="28"/>
      <c r="J289" s="28"/>
      <c r="K289" s="28"/>
      <c r="L289" s="28"/>
      <c r="M289" s="28"/>
      <c r="N289" s="28"/>
      <c r="O289" s="31" t="s">
        <v>255</v>
      </c>
      <c r="P289" s="133" t="s">
        <v>173</v>
      </c>
      <c r="Q289" s="294" t="s">
        <v>379</v>
      </c>
      <c r="R289" s="262">
        <f>R290</f>
        <v>2334678.04</v>
      </c>
      <c r="S289" s="302">
        <f>S290</f>
        <v>2325960.2000000002</v>
      </c>
      <c r="T289" s="262">
        <f t="shared" si="20"/>
        <v>99.626593480958093</v>
      </c>
    </row>
    <row r="290" spans="1:20" s="4" customFormat="1" hidden="1">
      <c r="A290" s="69"/>
      <c r="B290" s="70"/>
      <c r="C290" s="71"/>
      <c r="D290" s="45"/>
      <c r="E290" s="122"/>
      <c r="F290" s="491" t="s">
        <v>449</v>
      </c>
      <c r="G290" s="493"/>
      <c r="H290" s="28"/>
      <c r="I290" s="28"/>
      <c r="J290" s="28"/>
      <c r="K290" s="28"/>
      <c r="L290" s="28"/>
      <c r="M290" s="28"/>
      <c r="N290" s="28"/>
      <c r="O290" s="31" t="s">
        <v>255</v>
      </c>
      <c r="P290" s="133" t="s">
        <v>173</v>
      </c>
      <c r="Q290" s="294" t="s">
        <v>448</v>
      </c>
      <c r="R290" s="262">
        <v>2334678.04</v>
      </c>
      <c r="S290" s="302">
        <v>2325960.2000000002</v>
      </c>
      <c r="T290" s="262">
        <f t="shared" si="20"/>
        <v>99.626593480958093</v>
      </c>
    </row>
    <row r="291" spans="1:20" s="4" customFormat="1" hidden="1">
      <c r="A291" s="69"/>
      <c r="B291" s="70"/>
      <c r="C291" s="71"/>
      <c r="D291" s="45"/>
      <c r="E291" s="122"/>
      <c r="F291" s="476" t="s">
        <v>74</v>
      </c>
      <c r="G291" s="478"/>
      <c r="H291" s="28"/>
      <c r="I291" s="28"/>
      <c r="J291" s="28"/>
      <c r="K291" s="28"/>
      <c r="L291" s="28"/>
      <c r="M291" s="28"/>
      <c r="N291" s="28"/>
      <c r="O291" s="133" t="s">
        <v>255</v>
      </c>
      <c r="P291" s="133" t="s">
        <v>75</v>
      </c>
      <c r="Q291" s="294" t="s">
        <v>309</v>
      </c>
      <c r="R291" s="265">
        <f>R292</f>
        <v>27107382.77</v>
      </c>
      <c r="S291" s="338">
        <f>S292</f>
        <v>27107382.77</v>
      </c>
      <c r="T291" s="262">
        <f t="shared" si="20"/>
        <v>100</v>
      </c>
    </row>
    <row r="292" spans="1:20" s="4" customFormat="1" hidden="1">
      <c r="A292" s="69"/>
      <c r="B292" s="70"/>
      <c r="C292" s="71"/>
      <c r="D292" s="45"/>
      <c r="E292" s="122"/>
      <c r="F292" s="563" t="s">
        <v>171</v>
      </c>
      <c r="G292" s="564"/>
      <c r="H292" s="28"/>
      <c r="I292" s="28"/>
      <c r="J292" s="28"/>
      <c r="K292" s="28"/>
      <c r="L292" s="28"/>
      <c r="M292" s="28"/>
      <c r="N292" s="28"/>
      <c r="O292" s="133" t="s">
        <v>255</v>
      </c>
      <c r="P292" s="133" t="s">
        <v>72</v>
      </c>
      <c r="Q292" s="294" t="s">
        <v>309</v>
      </c>
      <c r="R292" s="265">
        <f>R293+R300</f>
        <v>27107382.77</v>
      </c>
      <c r="S292" s="265">
        <f>S293+S300</f>
        <v>27107382.77</v>
      </c>
      <c r="T292" s="262">
        <f t="shared" si="20"/>
        <v>100</v>
      </c>
    </row>
    <row r="293" spans="1:20" s="4" customFormat="1" hidden="1">
      <c r="A293" s="69"/>
      <c r="B293" s="70"/>
      <c r="C293" s="71"/>
      <c r="D293" s="45"/>
      <c r="E293" s="122"/>
      <c r="F293" s="476" t="s">
        <v>4</v>
      </c>
      <c r="G293" s="478"/>
      <c r="H293" s="28"/>
      <c r="I293" s="28"/>
      <c r="J293" s="28"/>
      <c r="K293" s="28"/>
      <c r="L293" s="28"/>
      <c r="M293" s="28"/>
      <c r="N293" s="28"/>
      <c r="O293" s="133" t="s">
        <v>71</v>
      </c>
      <c r="P293" s="133" t="s">
        <v>73</v>
      </c>
      <c r="Q293" s="294" t="s">
        <v>309</v>
      </c>
      <c r="R293" s="265">
        <f>R294+R297</f>
        <v>18556710</v>
      </c>
      <c r="S293" s="338">
        <f>S294+S297</f>
        <v>18556710</v>
      </c>
      <c r="T293" s="262">
        <f t="shared" si="20"/>
        <v>100</v>
      </c>
    </row>
    <row r="294" spans="1:20" s="4" customFormat="1" hidden="1">
      <c r="A294" s="69"/>
      <c r="B294" s="70"/>
      <c r="C294" s="71"/>
      <c r="D294" s="45"/>
      <c r="E294" s="122"/>
      <c r="F294" s="518" t="s">
        <v>5</v>
      </c>
      <c r="G294" s="496"/>
      <c r="H294" s="28"/>
      <c r="I294" s="28"/>
      <c r="J294" s="28"/>
      <c r="K294" s="28"/>
      <c r="L294" s="28"/>
      <c r="M294" s="28"/>
      <c r="N294" s="28"/>
      <c r="O294" s="133" t="s">
        <v>255</v>
      </c>
      <c r="P294" s="133" t="s">
        <v>6</v>
      </c>
      <c r="Q294" s="294" t="s">
        <v>309</v>
      </c>
      <c r="R294" s="262">
        <f>R295</f>
        <v>18000000</v>
      </c>
      <c r="S294" s="302">
        <f>S295</f>
        <v>18000000</v>
      </c>
      <c r="T294" s="262">
        <f t="shared" si="20"/>
        <v>100</v>
      </c>
    </row>
    <row r="295" spans="1:20" s="4" customFormat="1" hidden="1">
      <c r="A295" s="69"/>
      <c r="B295" s="70"/>
      <c r="C295" s="71"/>
      <c r="D295" s="45"/>
      <c r="E295" s="122"/>
      <c r="F295" s="484" t="s">
        <v>382</v>
      </c>
      <c r="G295" s="488"/>
      <c r="H295" s="28"/>
      <c r="I295" s="28"/>
      <c r="J295" s="28"/>
      <c r="K295" s="28"/>
      <c r="L295" s="28"/>
      <c r="M295" s="28"/>
      <c r="N295" s="28"/>
      <c r="O295" s="133" t="s">
        <v>255</v>
      </c>
      <c r="P295" s="133" t="s">
        <v>6</v>
      </c>
      <c r="Q295" s="294" t="s">
        <v>383</v>
      </c>
      <c r="R295" s="262">
        <f>R296</f>
        <v>18000000</v>
      </c>
      <c r="S295" s="302">
        <f>S296</f>
        <v>18000000</v>
      </c>
      <c r="T295" s="262">
        <f t="shared" si="20"/>
        <v>100</v>
      </c>
    </row>
    <row r="296" spans="1:20" s="4" customFormat="1" hidden="1">
      <c r="A296" s="69"/>
      <c r="B296" s="70"/>
      <c r="C296" s="71"/>
      <c r="D296" s="45"/>
      <c r="E296" s="122"/>
      <c r="F296" s="505" t="s">
        <v>466</v>
      </c>
      <c r="G296" s="506"/>
      <c r="H296" s="28"/>
      <c r="I296" s="28"/>
      <c r="J296" s="28"/>
      <c r="K296" s="28"/>
      <c r="L296" s="28"/>
      <c r="M296" s="28"/>
      <c r="N296" s="28"/>
      <c r="O296" s="133" t="s">
        <v>255</v>
      </c>
      <c r="P296" s="133" t="s">
        <v>6</v>
      </c>
      <c r="Q296" s="294" t="s">
        <v>440</v>
      </c>
      <c r="R296" s="262">
        <v>18000000</v>
      </c>
      <c r="S296" s="302">
        <v>18000000</v>
      </c>
      <c r="T296" s="262">
        <f t="shared" si="20"/>
        <v>100</v>
      </c>
    </row>
    <row r="297" spans="1:20" s="4" customFormat="1" hidden="1">
      <c r="A297" s="69"/>
      <c r="B297" s="70"/>
      <c r="C297" s="71"/>
      <c r="D297" s="45"/>
      <c r="E297" s="122"/>
      <c r="F297" s="505" t="s">
        <v>8</v>
      </c>
      <c r="G297" s="488"/>
      <c r="H297" s="28"/>
      <c r="I297" s="28"/>
      <c r="J297" s="28"/>
      <c r="K297" s="28"/>
      <c r="L297" s="28"/>
      <c r="M297" s="28"/>
      <c r="N297" s="28"/>
      <c r="O297" s="133" t="s">
        <v>255</v>
      </c>
      <c r="P297" s="133" t="s">
        <v>7</v>
      </c>
      <c r="Q297" s="294" t="s">
        <v>309</v>
      </c>
      <c r="R297" s="262">
        <f>R298</f>
        <v>556710</v>
      </c>
      <c r="S297" s="302">
        <f>S298</f>
        <v>556710</v>
      </c>
      <c r="T297" s="262">
        <f t="shared" si="20"/>
        <v>100</v>
      </c>
    </row>
    <row r="298" spans="1:20" s="4" customFormat="1" hidden="1">
      <c r="A298" s="69"/>
      <c r="B298" s="70"/>
      <c r="C298" s="71"/>
      <c r="D298" s="45"/>
      <c r="E298" s="122"/>
      <c r="F298" s="484" t="s">
        <v>382</v>
      </c>
      <c r="G298" s="488"/>
      <c r="H298" s="28"/>
      <c r="I298" s="28"/>
      <c r="J298" s="28"/>
      <c r="K298" s="28"/>
      <c r="L298" s="28"/>
      <c r="M298" s="28"/>
      <c r="N298" s="28"/>
      <c r="O298" s="133" t="s">
        <v>255</v>
      </c>
      <c r="P298" s="133" t="s">
        <v>7</v>
      </c>
      <c r="Q298" s="294" t="s">
        <v>383</v>
      </c>
      <c r="R298" s="262">
        <f>R299</f>
        <v>556710</v>
      </c>
      <c r="S298" s="302">
        <f>S299</f>
        <v>556710</v>
      </c>
      <c r="T298" s="262">
        <f t="shared" si="20"/>
        <v>100</v>
      </c>
    </row>
    <row r="299" spans="1:20" s="4" customFormat="1" hidden="1">
      <c r="A299" s="69"/>
      <c r="B299" s="70"/>
      <c r="C299" s="71"/>
      <c r="D299" s="45"/>
      <c r="E299" s="122"/>
      <c r="F299" s="505" t="s">
        <v>466</v>
      </c>
      <c r="G299" s="506"/>
      <c r="H299" s="28"/>
      <c r="I299" s="28"/>
      <c r="J299" s="28"/>
      <c r="K299" s="28"/>
      <c r="L299" s="28"/>
      <c r="M299" s="28"/>
      <c r="N299" s="28"/>
      <c r="O299" s="133" t="s">
        <v>255</v>
      </c>
      <c r="P299" s="133" t="s">
        <v>7</v>
      </c>
      <c r="Q299" s="294" t="s">
        <v>440</v>
      </c>
      <c r="R299" s="262">
        <v>556710</v>
      </c>
      <c r="S299" s="302">
        <v>556710</v>
      </c>
      <c r="T299" s="262">
        <f t="shared" si="20"/>
        <v>100</v>
      </c>
    </row>
    <row r="300" spans="1:20" s="4" customFormat="1" hidden="1">
      <c r="A300" s="69"/>
      <c r="B300" s="70"/>
      <c r="C300" s="71"/>
      <c r="D300" s="45"/>
      <c r="E300" s="122"/>
      <c r="F300" s="518" t="s">
        <v>10</v>
      </c>
      <c r="G300" s="496"/>
      <c r="H300" s="28"/>
      <c r="I300" s="28"/>
      <c r="J300" s="28"/>
      <c r="K300" s="28"/>
      <c r="L300" s="28"/>
      <c r="M300" s="28"/>
      <c r="N300" s="28"/>
      <c r="O300" s="133" t="s">
        <v>255</v>
      </c>
      <c r="P300" s="133" t="s">
        <v>9</v>
      </c>
      <c r="Q300" s="294" t="s">
        <v>309</v>
      </c>
      <c r="R300" s="262">
        <f t="shared" ref="R300:S302" si="21">R301</f>
        <v>8550672.7699999996</v>
      </c>
      <c r="S300" s="262">
        <f t="shared" si="21"/>
        <v>8550672.7699999996</v>
      </c>
      <c r="T300" s="262">
        <f t="shared" si="20"/>
        <v>100</v>
      </c>
    </row>
    <row r="301" spans="1:20" s="4" customFormat="1" hidden="1">
      <c r="A301" s="69"/>
      <c r="B301" s="70"/>
      <c r="C301" s="71"/>
      <c r="D301" s="45"/>
      <c r="E301" s="122"/>
      <c r="F301" s="518" t="s">
        <v>11</v>
      </c>
      <c r="G301" s="496"/>
      <c r="H301" s="134"/>
      <c r="I301" s="28"/>
      <c r="J301" s="28"/>
      <c r="K301" s="28"/>
      <c r="L301" s="28"/>
      <c r="M301" s="28"/>
      <c r="N301" s="28"/>
      <c r="O301" s="133" t="s">
        <v>255</v>
      </c>
      <c r="P301" s="133" t="s">
        <v>12</v>
      </c>
      <c r="Q301" s="294" t="s">
        <v>309</v>
      </c>
      <c r="R301" s="262">
        <f>R302+R304</f>
        <v>8550672.7699999996</v>
      </c>
      <c r="S301" s="262">
        <f>S302+S304</f>
        <v>8550672.7699999996</v>
      </c>
      <c r="T301" s="262">
        <f t="shared" si="20"/>
        <v>100</v>
      </c>
    </row>
    <row r="302" spans="1:20" s="4" customFormat="1" hidden="1">
      <c r="A302" s="69"/>
      <c r="B302" s="70"/>
      <c r="C302" s="71"/>
      <c r="D302" s="45"/>
      <c r="E302" s="122"/>
      <c r="F302" s="491" t="s">
        <v>380</v>
      </c>
      <c r="G302" s="493"/>
      <c r="H302" s="134"/>
      <c r="I302" s="28"/>
      <c r="J302" s="28"/>
      <c r="K302" s="28"/>
      <c r="L302" s="28"/>
      <c r="M302" s="28"/>
      <c r="N302" s="28"/>
      <c r="O302" s="133" t="s">
        <v>255</v>
      </c>
      <c r="P302" s="133" t="s">
        <v>12</v>
      </c>
      <c r="Q302" s="294" t="s">
        <v>379</v>
      </c>
      <c r="R302" s="262">
        <f t="shared" si="21"/>
        <v>1588931.72</v>
      </c>
      <c r="S302" s="302">
        <f t="shared" si="21"/>
        <v>1588931.72</v>
      </c>
      <c r="T302" s="262">
        <f t="shared" si="20"/>
        <v>100</v>
      </c>
    </row>
    <row r="303" spans="1:20" s="4" customFormat="1" hidden="1">
      <c r="A303" s="69"/>
      <c r="B303" s="70"/>
      <c r="C303" s="71"/>
      <c r="D303" s="45"/>
      <c r="E303" s="122"/>
      <c r="F303" s="491" t="s">
        <v>449</v>
      </c>
      <c r="G303" s="493"/>
      <c r="H303" s="134"/>
      <c r="I303" s="28"/>
      <c r="J303" s="28"/>
      <c r="K303" s="28"/>
      <c r="L303" s="28"/>
      <c r="M303" s="28"/>
      <c r="N303" s="28"/>
      <c r="O303" s="133" t="s">
        <v>255</v>
      </c>
      <c r="P303" s="133" t="s">
        <v>12</v>
      </c>
      <c r="Q303" s="294" t="s">
        <v>448</v>
      </c>
      <c r="R303" s="262">
        <v>1588931.72</v>
      </c>
      <c r="S303" s="262">
        <v>1588931.72</v>
      </c>
      <c r="T303" s="262">
        <f t="shared" si="20"/>
        <v>100</v>
      </c>
    </row>
    <row r="304" spans="1:20" s="4" customFormat="1" hidden="1">
      <c r="A304" s="69"/>
      <c r="B304" s="70"/>
      <c r="C304" s="71"/>
      <c r="D304" s="45"/>
      <c r="E304" s="122"/>
      <c r="F304" s="484" t="s">
        <v>382</v>
      </c>
      <c r="G304" s="488"/>
      <c r="H304" s="134"/>
      <c r="I304" s="28"/>
      <c r="J304" s="28"/>
      <c r="K304" s="28"/>
      <c r="L304" s="28"/>
      <c r="M304" s="28"/>
      <c r="N304" s="28"/>
      <c r="O304" s="133" t="s">
        <v>255</v>
      </c>
      <c r="P304" s="133" t="s">
        <v>12</v>
      </c>
      <c r="Q304" s="294" t="s">
        <v>383</v>
      </c>
      <c r="R304" s="262">
        <f>R305</f>
        <v>6961741.0499999998</v>
      </c>
      <c r="S304" s="262">
        <f>S305</f>
        <v>6961741.0499999998</v>
      </c>
      <c r="T304" s="262">
        <f t="shared" si="20"/>
        <v>100</v>
      </c>
    </row>
    <row r="305" spans="1:20" s="4" customFormat="1" hidden="1">
      <c r="A305" s="69"/>
      <c r="B305" s="70"/>
      <c r="C305" s="71"/>
      <c r="D305" s="45"/>
      <c r="E305" s="122"/>
      <c r="F305" s="505" t="s">
        <v>466</v>
      </c>
      <c r="G305" s="506"/>
      <c r="H305" s="134"/>
      <c r="I305" s="28"/>
      <c r="J305" s="28"/>
      <c r="K305" s="28"/>
      <c r="L305" s="28"/>
      <c r="M305" s="28"/>
      <c r="N305" s="28"/>
      <c r="O305" s="133" t="s">
        <v>255</v>
      </c>
      <c r="P305" s="133" t="s">
        <v>12</v>
      </c>
      <c r="Q305" s="294" t="s">
        <v>440</v>
      </c>
      <c r="R305" s="262">
        <v>6961741.0499999998</v>
      </c>
      <c r="S305" s="262">
        <v>6961741.0499999998</v>
      </c>
      <c r="T305" s="262">
        <f t="shared" si="20"/>
        <v>100</v>
      </c>
    </row>
    <row r="306" spans="1:20" s="4" customFormat="1" ht="31.5" customHeight="1">
      <c r="A306" s="22"/>
      <c r="B306" s="562"/>
      <c r="C306" s="562"/>
      <c r="D306" s="45" t="s">
        <v>258</v>
      </c>
      <c r="E306" s="122"/>
      <c r="F306" s="486" t="s">
        <v>395</v>
      </c>
      <c r="G306" s="487"/>
      <c r="H306" s="28" t="e">
        <f>#REF!+#REF!+#REF!+#REF!+#REF!+#REF!+#REF!</f>
        <v>#REF!</v>
      </c>
      <c r="I306" s="28" t="e">
        <f>#REF!+#REF!+#REF!+#REF!+#REF!+#REF!+#REF!</f>
        <v>#REF!</v>
      </c>
      <c r="J306" s="28" t="e">
        <f>#REF!+#REF!+#REF!+#REF!+#REF!+#REF!+#REF!</f>
        <v>#REF!</v>
      </c>
      <c r="K306" s="28" t="e">
        <f>#REF!+#REF!+#REF!+#REF!+#REF!+#REF!+#REF!</f>
        <v>#REF!</v>
      </c>
      <c r="L306" s="28" t="e">
        <f>#REF!+#REF!+#REF!+#REF!+#REF!+#REF!+#REF!</f>
        <v>#REF!</v>
      </c>
      <c r="M306" s="28" t="e">
        <f>#REF!+#REF!+#REF!+#REF!+#REF!+#REF!+#REF!</f>
        <v>#REF!</v>
      </c>
      <c r="N306" s="28" t="e">
        <f>#REF!+#REF!+#REF!+#REF!+#REF!+#REF!+#REF!</f>
        <v>#REF!</v>
      </c>
      <c r="O306" s="31" t="s">
        <v>259</v>
      </c>
      <c r="P306" s="31" t="s">
        <v>473</v>
      </c>
      <c r="Q306" s="345" t="s">
        <v>309</v>
      </c>
      <c r="R306" s="143">
        <f>R307</f>
        <v>12073184.189999999</v>
      </c>
      <c r="S306" s="242">
        <f>S307</f>
        <v>11430514.939999999</v>
      </c>
      <c r="T306" s="262">
        <f t="shared" si="20"/>
        <v>94.676886893415315</v>
      </c>
    </row>
    <row r="307" spans="1:20" s="4" customFormat="1" hidden="1">
      <c r="A307" s="22"/>
      <c r="B307" s="451"/>
      <c r="C307" s="451"/>
      <c r="D307" s="45"/>
      <c r="E307" s="122"/>
      <c r="F307" s="486" t="s">
        <v>412</v>
      </c>
      <c r="G307" s="487"/>
      <c r="H307" s="487"/>
      <c r="I307" s="28"/>
      <c r="J307" s="28"/>
      <c r="K307" s="28"/>
      <c r="L307" s="28"/>
      <c r="M307" s="28"/>
      <c r="N307" s="28"/>
      <c r="O307" s="31" t="s">
        <v>259</v>
      </c>
      <c r="P307" s="31" t="s">
        <v>471</v>
      </c>
      <c r="Q307" s="168" t="s">
        <v>309</v>
      </c>
      <c r="R307" s="143">
        <f>R308</f>
        <v>12073184.189999999</v>
      </c>
      <c r="S307" s="242">
        <f>S308</f>
        <v>11430514.939999999</v>
      </c>
      <c r="T307" s="262">
        <f t="shared" si="20"/>
        <v>94.676886893415315</v>
      </c>
    </row>
    <row r="308" spans="1:20" s="4" customFormat="1" hidden="1">
      <c r="A308" s="22"/>
      <c r="B308" s="451"/>
      <c r="C308" s="451"/>
      <c r="D308" s="45"/>
      <c r="E308" s="122"/>
      <c r="F308" s="486" t="s">
        <v>413</v>
      </c>
      <c r="G308" s="487"/>
      <c r="H308" s="25"/>
      <c r="I308" s="28"/>
      <c r="J308" s="28"/>
      <c r="K308" s="28"/>
      <c r="L308" s="28"/>
      <c r="M308" s="28"/>
      <c r="N308" s="28"/>
      <c r="O308" s="31" t="s">
        <v>259</v>
      </c>
      <c r="P308" s="31" t="s">
        <v>472</v>
      </c>
      <c r="Q308" s="168" t="s">
        <v>309</v>
      </c>
      <c r="R308" s="143">
        <f>R310+R323+R318</f>
        <v>12073184.189999999</v>
      </c>
      <c r="S308" s="242">
        <f>S310+S323+S318</f>
        <v>11430514.939999999</v>
      </c>
      <c r="T308" s="262">
        <f t="shared" si="20"/>
        <v>94.676886893415315</v>
      </c>
    </row>
    <row r="309" spans="1:20" s="4" customFormat="1" hidden="1">
      <c r="A309" s="22"/>
      <c r="B309" s="451"/>
      <c r="C309" s="451"/>
      <c r="D309" s="45"/>
      <c r="E309" s="122"/>
      <c r="F309" s="484" t="s">
        <v>166</v>
      </c>
      <c r="G309" s="488"/>
      <c r="H309" s="25"/>
      <c r="I309" s="28"/>
      <c r="J309" s="28"/>
      <c r="K309" s="28"/>
      <c r="L309" s="28"/>
      <c r="M309" s="28"/>
      <c r="N309" s="28"/>
      <c r="O309" s="31" t="s">
        <v>259</v>
      </c>
      <c r="P309" s="31" t="s">
        <v>34</v>
      </c>
      <c r="Q309" s="168" t="s">
        <v>309</v>
      </c>
      <c r="R309" s="143">
        <f>R310</f>
        <v>11445175.93</v>
      </c>
      <c r="S309" s="242">
        <f>S310</f>
        <v>11430514.939999999</v>
      </c>
      <c r="T309" s="262">
        <f t="shared" si="20"/>
        <v>99.871902449646313</v>
      </c>
    </row>
    <row r="310" spans="1:20" s="4" customFormat="1" hidden="1">
      <c r="A310" s="22"/>
      <c r="B310" s="451"/>
      <c r="C310" s="451"/>
      <c r="D310" s="45"/>
      <c r="E310" s="122"/>
      <c r="F310" s="486" t="s">
        <v>235</v>
      </c>
      <c r="G310" s="487"/>
      <c r="H310" s="28"/>
      <c r="I310" s="28"/>
      <c r="J310" s="28"/>
      <c r="K310" s="28"/>
      <c r="L310" s="28"/>
      <c r="M310" s="28"/>
      <c r="N310" s="28"/>
      <c r="O310" s="31" t="s">
        <v>259</v>
      </c>
      <c r="P310" s="31" t="s">
        <v>46</v>
      </c>
      <c r="Q310" s="168" t="s">
        <v>309</v>
      </c>
      <c r="R310" s="143">
        <f>R311+R313+R315</f>
        <v>11445175.93</v>
      </c>
      <c r="S310" s="242">
        <f>S311+S313+S315</f>
        <v>11430514.939999999</v>
      </c>
      <c r="T310" s="262">
        <f t="shared" si="20"/>
        <v>99.871902449646313</v>
      </c>
    </row>
    <row r="311" spans="1:20" s="4" customFormat="1" hidden="1">
      <c r="A311" s="22"/>
      <c r="B311" s="451"/>
      <c r="C311" s="451"/>
      <c r="D311" s="45"/>
      <c r="E311" s="122"/>
      <c r="F311" s="484" t="s">
        <v>376</v>
      </c>
      <c r="G311" s="488"/>
      <c r="H311" s="28"/>
      <c r="I311" s="28"/>
      <c r="J311" s="28"/>
      <c r="K311" s="28"/>
      <c r="L311" s="28"/>
      <c r="M311" s="28"/>
      <c r="N311" s="28"/>
      <c r="O311" s="31" t="s">
        <v>259</v>
      </c>
      <c r="P311" s="31" t="s">
        <v>46</v>
      </c>
      <c r="Q311" s="168" t="s">
        <v>377</v>
      </c>
      <c r="R311" s="143">
        <f>R312</f>
        <v>10781000</v>
      </c>
      <c r="S311" s="242">
        <f>S312</f>
        <v>10768050.01</v>
      </c>
      <c r="T311" s="262">
        <f t="shared" si="20"/>
        <v>99.87988136536498</v>
      </c>
    </row>
    <row r="312" spans="1:20" s="4" customFormat="1" hidden="1">
      <c r="A312" s="22"/>
      <c r="B312" s="451"/>
      <c r="C312" s="451"/>
      <c r="D312" s="45"/>
      <c r="E312" s="122"/>
      <c r="F312" s="520" t="s">
        <v>451</v>
      </c>
      <c r="G312" s="521"/>
      <c r="H312" s="28"/>
      <c r="I312" s="28"/>
      <c r="J312" s="28"/>
      <c r="K312" s="28"/>
      <c r="L312" s="28"/>
      <c r="M312" s="28"/>
      <c r="N312" s="28"/>
      <c r="O312" s="31" t="s">
        <v>259</v>
      </c>
      <c r="P312" s="31" t="s">
        <v>46</v>
      </c>
      <c r="Q312" s="168" t="s">
        <v>450</v>
      </c>
      <c r="R312" s="143">
        <v>10781000</v>
      </c>
      <c r="S312" s="242">
        <v>10768050.01</v>
      </c>
      <c r="T312" s="262">
        <f t="shared" si="20"/>
        <v>99.87988136536498</v>
      </c>
    </row>
    <row r="313" spans="1:20" s="4" customFormat="1" hidden="1">
      <c r="A313" s="49"/>
      <c r="B313" s="50"/>
      <c r="C313" s="74"/>
      <c r="D313" s="45"/>
      <c r="E313" s="122"/>
      <c r="F313" s="484" t="s">
        <v>380</v>
      </c>
      <c r="G313" s="488"/>
      <c r="H313" s="28"/>
      <c r="I313" s="28"/>
      <c r="J313" s="28"/>
      <c r="K313" s="28"/>
      <c r="L313" s="28"/>
      <c r="M313" s="28"/>
      <c r="N313" s="28"/>
      <c r="O313" s="31" t="s">
        <v>259</v>
      </c>
      <c r="P313" s="31" t="s">
        <v>46</v>
      </c>
      <c r="Q313" s="168" t="s">
        <v>379</v>
      </c>
      <c r="R313" s="142">
        <f>R314</f>
        <v>623872.24</v>
      </c>
      <c r="S313" s="328">
        <f>S314</f>
        <v>622161.24</v>
      </c>
      <c r="T313" s="262">
        <f t="shared" si="20"/>
        <v>99.725745130124722</v>
      </c>
    </row>
    <row r="314" spans="1:20" s="4" customFormat="1" hidden="1">
      <c r="A314" s="49"/>
      <c r="B314" s="50"/>
      <c r="C314" s="74"/>
      <c r="D314" s="45"/>
      <c r="E314" s="122"/>
      <c r="F314" s="484" t="s">
        <v>449</v>
      </c>
      <c r="G314" s="488"/>
      <c r="H314" s="28"/>
      <c r="I314" s="28"/>
      <c r="J314" s="28"/>
      <c r="K314" s="28"/>
      <c r="L314" s="28"/>
      <c r="M314" s="28"/>
      <c r="N314" s="28"/>
      <c r="O314" s="31" t="s">
        <v>259</v>
      </c>
      <c r="P314" s="31" t="s">
        <v>46</v>
      </c>
      <c r="Q314" s="168" t="s">
        <v>448</v>
      </c>
      <c r="R314" s="142">
        <v>623872.24</v>
      </c>
      <c r="S314" s="328">
        <v>622161.24</v>
      </c>
      <c r="T314" s="262">
        <f t="shared" si="20"/>
        <v>99.725745130124722</v>
      </c>
    </row>
    <row r="315" spans="1:20" s="4" customFormat="1" hidden="1">
      <c r="A315" s="49"/>
      <c r="B315" s="50"/>
      <c r="C315" s="74"/>
      <c r="D315" s="45"/>
      <c r="E315" s="122"/>
      <c r="F315" s="484" t="s">
        <v>382</v>
      </c>
      <c r="G315" s="488"/>
      <c r="H315" s="28"/>
      <c r="I315" s="28"/>
      <c r="J315" s="28"/>
      <c r="K315" s="28"/>
      <c r="L315" s="28"/>
      <c r="M315" s="28"/>
      <c r="N315" s="28"/>
      <c r="O315" s="31" t="s">
        <v>259</v>
      </c>
      <c r="P315" s="31" t="s">
        <v>46</v>
      </c>
      <c r="Q315" s="168" t="s">
        <v>383</v>
      </c>
      <c r="R315" s="142">
        <f>R317+R316</f>
        <v>40303.69</v>
      </c>
      <c r="S315" s="142">
        <f>S317+S316</f>
        <v>40303.69</v>
      </c>
      <c r="T315" s="262">
        <f t="shared" si="20"/>
        <v>100</v>
      </c>
    </row>
    <row r="316" spans="1:20" s="4" customFormat="1" hidden="1">
      <c r="A316" s="49"/>
      <c r="B316" s="50"/>
      <c r="C316" s="74"/>
      <c r="D316" s="45"/>
      <c r="E316" s="122"/>
      <c r="F316" s="484" t="s">
        <v>465</v>
      </c>
      <c r="G316" s="488"/>
      <c r="H316" s="28"/>
      <c r="I316" s="28"/>
      <c r="J316" s="28"/>
      <c r="K316" s="28"/>
      <c r="L316" s="28"/>
      <c r="M316" s="28"/>
      <c r="N316" s="28"/>
      <c r="O316" s="31" t="s">
        <v>259</v>
      </c>
      <c r="P316" s="31" t="s">
        <v>46</v>
      </c>
      <c r="Q316" s="168" t="s">
        <v>464</v>
      </c>
      <c r="R316" s="142">
        <v>2300</v>
      </c>
      <c r="S316" s="328">
        <v>2300</v>
      </c>
      <c r="T316" s="262">
        <f t="shared" si="20"/>
        <v>100</v>
      </c>
    </row>
    <row r="317" spans="1:20" s="4" customFormat="1" hidden="1">
      <c r="A317" s="49"/>
      <c r="B317" s="50"/>
      <c r="C317" s="74"/>
      <c r="D317" s="45"/>
      <c r="E317" s="122"/>
      <c r="F317" s="484" t="s">
        <v>454</v>
      </c>
      <c r="G317" s="488"/>
      <c r="H317" s="28"/>
      <c r="I317" s="28"/>
      <c r="J317" s="28"/>
      <c r="K317" s="28"/>
      <c r="L317" s="28"/>
      <c r="M317" s="28"/>
      <c r="N317" s="28"/>
      <c r="O317" s="31" t="s">
        <v>259</v>
      </c>
      <c r="P317" s="31" t="s">
        <v>46</v>
      </c>
      <c r="Q317" s="168" t="s">
        <v>455</v>
      </c>
      <c r="R317" s="142">
        <v>38003.69</v>
      </c>
      <c r="S317" s="142">
        <v>38003.69</v>
      </c>
      <c r="T317" s="262">
        <f t="shared" si="20"/>
        <v>100</v>
      </c>
    </row>
    <row r="318" spans="1:20" s="4" customFormat="1" hidden="1">
      <c r="A318" s="49"/>
      <c r="B318" s="50"/>
      <c r="C318" s="74"/>
      <c r="D318" s="45"/>
      <c r="E318" s="122"/>
      <c r="F318" s="491" t="s">
        <v>128</v>
      </c>
      <c r="G318" s="492"/>
      <c r="H318" s="143"/>
      <c r="I318" s="28"/>
      <c r="J318" s="28"/>
      <c r="K318" s="28"/>
      <c r="L318" s="28"/>
      <c r="M318" s="28"/>
      <c r="N318" s="244"/>
      <c r="O318" s="31" t="s">
        <v>259</v>
      </c>
      <c r="P318" s="133" t="s">
        <v>34</v>
      </c>
      <c r="Q318" s="294" t="s">
        <v>309</v>
      </c>
      <c r="R318" s="142">
        <f t="shared" ref="R318:S320" si="22">R319</f>
        <v>624434.61</v>
      </c>
      <c r="S318" s="328">
        <f t="shared" si="22"/>
        <v>0</v>
      </c>
      <c r="T318" s="262">
        <f t="shared" si="20"/>
        <v>0</v>
      </c>
    </row>
    <row r="319" spans="1:20" s="4" customFormat="1" hidden="1">
      <c r="A319" s="49"/>
      <c r="B319" s="50"/>
      <c r="C319" s="74"/>
      <c r="D319" s="45"/>
      <c r="E319" s="122"/>
      <c r="F319" s="513" t="s">
        <v>127</v>
      </c>
      <c r="G319" s="514"/>
      <c r="H319" s="28"/>
      <c r="I319" s="28"/>
      <c r="J319" s="28"/>
      <c r="K319" s="28"/>
      <c r="L319" s="28"/>
      <c r="M319" s="28"/>
      <c r="N319" s="244"/>
      <c r="O319" s="31" t="s">
        <v>259</v>
      </c>
      <c r="P319" s="133" t="s">
        <v>27</v>
      </c>
      <c r="Q319" s="294" t="s">
        <v>309</v>
      </c>
      <c r="R319" s="142">
        <f t="shared" si="22"/>
        <v>624434.61</v>
      </c>
      <c r="S319" s="328">
        <f t="shared" si="22"/>
        <v>0</v>
      </c>
      <c r="T319" s="262">
        <f t="shared" si="20"/>
        <v>0</v>
      </c>
    </row>
    <row r="320" spans="1:20" s="4" customFormat="1" hidden="1">
      <c r="A320" s="49"/>
      <c r="B320" s="50"/>
      <c r="C320" s="74"/>
      <c r="D320" s="45"/>
      <c r="E320" s="122"/>
      <c r="F320" s="484" t="s">
        <v>376</v>
      </c>
      <c r="G320" s="488"/>
      <c r="H320" s="28"/>
      <c r="I320" s="28"/>
      <c r="J320" s="28"/>
      <c r="K320" s="28"/>
      <c r="L320" s="28"/>
      <c r="M320" s="28"/>
      <c r="N320" s="244"/>
      <c r="O320" s="31" t="s">
        <v>259</v>
      </c>
      <c r="P320" s="133" t="s">
        <v>27</v>
      </c>
      <c r="Q320" s="294" t="s">
        <v>377</v>
      </c>
      <c r="R320" s="142">
        <f t="shared" si="22"/>
        <v>624434.61</v>
      </c>
      <c r="S320" s="328">
        <f t="shared" si="22"/>
        <v>0</v>
      </c>
      <c r="T320" s="262">
        <f t="shared" si="20"/>
        <v>0</v>
      </c>
    </row>
    <row r="321" spans="1:20" s="4" customFormat="1" hidden="1">
      <c r="A321" s="49"/>
      <c r="B321" s="50"/>
      <c r="C321" s="74"/>
      <c r="D321" s="45"/>
      <c r="E321" s="122"/>
      <c r="F321" s="520" t="s">
        <v>451</v>
      </c>
      <c r="G321" s="521"/>
      <c r="H321" s="28"/>
      <c r="I321" s="28"/>
      <c r="J321" s="28"/>
      <c r="K321" s="28"/>
      <c r="L321" s="28"/>
      <c r="M321" s="28"/>
      <c r="N321" s="244"/>
      <c r="O321" s="31" t="s">
        <v>259</v>
      </c>
      <c r="P321" s="133" t="s">
        <v>27</v>
      </c>
      <c r="Q321" s="294" t="s">
        <v>450</v>
      </c>
      <c r="R321" s="142">
        <v>624434.61</v>
      </c>
      <c r="S321" s="328">
        <v>0</v>
      </c>
      <c r="T321" s="262">
        <f t="shared" si="20"/>
        <v>0</v>
      </c>
    </row>
    <row r="322" spans="1:20" s="4" customFormat="1" hidden="1">
      <c r="A322" s="49"/>
      <c r="B322" s="50"/>
      <c r="C322" s="74"/>
      <c r="D322" s="45"/>
      <c r="E322" s="122"/>
      <c r="F322" s="484" t="s">
        <v>38</v>
      </c>
      <c r="G322" s="488"/>
      <c r="H322" s="28"/>
      <c r="I322" s="28"/>
      <c r="J322" s="28"/>
      <c r="K322" s="28"/>
      <c r="L322" s="28"/>
      <c r="M322" s="28"/>
      <c r="N322" s="28"/>
      <c r="O322" s="31" t="s">
        <v>259</v>
      </c>
      <c r="P322" s="31" t="s">
        <v>39</v>
      </c>
      <c r="Q322" s="168" t="s">
        <v>309</v>
      </c>
      <c r="R322" s="142">
        <f t="shared" ref="R322:S324" si="23">R323</f>
        <v>3573.65</v>
      </c>
      <c r="S322" s="328">
        <f t="shared" si="23"/>
        <v>0</v>
      </c>
      <c r="T322" s="262">
        <f t="shared" si="20"/>
        <v>0</v>
      </c>
    </row>
    <row r="323" spans="1:20" s="4" customFormat="1" hidden="1">
      <c r="A323" s="49"/>
      <c r="B323" s="50"/>
      <c r="C323" s="74"/>
      <c r="D323" s="45"/>
      <c r="E323" s="122"/>
      <c r="F323" s="505" t="s">
        <v>434</v>
      </c>
      <c r="G323" s="488"/>
      <c r="H323" s="47"/>
      <c r="I323" s="28"/>
      <c r="J323" s="28"/>
      <c r="K323" s="28"/>
      <c r="L323" s="28"/>
      <c r="M323" s="28"/>
      <c r="N323" s="28"/>
      <c r="O323" s="31" t="s">
        <v>259</v>
      </c>
      <c r="P323" s="48" t="s">
        <v>225</v>
      </c>
      <c r="Q323" s="168" t="s">
        <v>309</v>
      </c>
      <c r="R323" s="142">
        <f t="shared" si="23"/>
        <v>3573.65</v>
      </c>
      <c r="S323" s="142">
        <f t="shared" si="23"/>
        <v>0</v>
      </c>
      <c r="T323" s="262">
        <f t="shared" si="20"/>
        <v>0</v>
      </c>
    </row>
    <row r="324" spans="1:20" s="4" customFormat="1" hidden="1">
      <c r="A324" s="49"/>
      <c r="B324" s="50"/>
      <c r="C324" s="74"/>
      <c r="D324" s="45"/>
      <c r="E324" s="122"/>
      <c r="F324" s="484" t="s">
        <v>376</v>
      </c>
      <c r="G324" s="488"/>
      <c r="H324" s="47"/>
      <c r="I324" s="28"/>
      <c r="J324" s="28"/>
      <c r="K324" s="28"/>
      <c r="L324" s="28"/>
      <c r="M324" s="28"/>
      <c r="N324" s="28"/>
      <c r="O324" s="31" t="s">
        <v>259</v>
      </c>
      <c r="P324" s="48" t="s">
        <v>225</v>
      </c>
      <c r="Q324" s="168" t="s">
        <v>377</v>
      </c>
      <c r="R324" s="142">
        <f t="shared" si="23"/>
        <v>3573.65</v>
      </c>
      <c r="S324" s="328">
        <f t="shared" si="23"/>
        <v>0</v>
      </c>
      <c r="T324" s="262">
        <f t="shared" si="20"/>
        <v>0</v>
      </c>
    </row>
    <row r="325" spans="1:20" s="4" customFormat="1" hidden="1">
      <c r="A325" s="49"/>
      <c r="B325" s="50"/>
      <c r="C325" s="74"/>
      <c r="D325" s="45"/>
      <c r="E325" s="122"/>
      <c r="F325" s="484" t="s">
        <v>446</v>
      </c>
      <c r="G325" s="488"/>
      <c r="H325" s="47"/>
      <c r="I325" s="28"/>
      <c r="J325" s="28"/>
      <c r="K325" s="28"/>
      <c r="L325" s="28"/>
      <c r="M325" s="28"/>
      <c r="N325" s="28"/>
      <c r="O325" s="31" t="s">
        <v>259</v>
      </c>
      <c r="P325" s="48" t="s">
        <v>225</v>
      </c>
      <c r="Q325" s="168" t="s">
        <v>447</v>
      </c>
      <c r="R325" s="142">
        <v>3573.65</v>
      </c>
      <c r="S325" s="328">
        <v>0</v>
      </c>
      <c r="T325" s="262">
        <f t="shared" si="20"/>
        <v>0</v>
      </c>
    </row>
    <row r="326" spans="1:20" s="4" customFormat="1" ht="32.25" customHeight="1">
      <c r="A326" s="49"/>
      <c r="B326" s="466"/>
      <c r="C326" s="467"/>
      <c r="D326" s="45"/>
      <c r="E326" s="122"/>
      <c r="F326" s="486" t="s">
        <v>294</v>
      </c>
      <c r="G326" s="487"/>
      <c r="H326" s="28" t="e">
        <f t="shared" ref="H326:N326" si="24">H244+H306+H226</f>
        <v>#REF!</v>
      </c>
      <c r="I326" s="28" t="e">
        <f t="shared" si="24"/>
        <v>#REF!</v>
      </c>
      <c r="J326" s="28" t="e">
        <f t="shared" si="24"/>
        <v>#REF!</v>
      </c>
      <c r="K326" s="28" t="e">
        <f t="shared" si="24"/>
        <v>#REF!</v>
      </c>
      <c r="L326" s="28" t="e">
        <f t="shared" si="24"/>
        <v>#REF!</v>
      </c>
      <c r="M326" s="28" t="e">
        <f t="shared" si="24"/>
        <v>#REF!</v>
      </c>
      <c r="N326" s="28" t="e">
        <f t="shared" si="24"/>
        <v>#REF!</v>
      </c>
      <c r="O326" s="31" t="s">
        <v>338</v>
      </c>
      <c r="P326" s="31" t="s">
        <v>473</v>
      </c>
      <c r="Q326" s="168" t="s">
        <v>309</v>
      </c>
      <c r="R326" s="314">
        <f>R226+R244+R269+R306</f>
        <v>79628591.079999998</v>
      </c>
      <c r="S326" s="314">
        <f>S226+S244+S269+S306</f>
        <v>70985992.289999992</v>
      </c>
      <c r="T326" s="262">
        <f t="shared" si="20"/>
        <v>89.146362289247222</v>
      </c>
    </row>
    <row r="327" spans="1:20" s="4" customFormat="1">
      <c r="A327" s="468">
        <v>1400</v>
      </c>
      <c r="B327" s="469" t="s">
        <v>260</v>
      </c>
      <c r="C327" s="470"/>
      <c r="D327" s="45" t="s">
        <v>339</v>
      </c>
      <c r="E327" s="122"/>
      <c r="F327" s="486" t="s">
        <v>260</v>
      </c>
      <c r="G327" s="487"/>
      <c r="H327" s="28"/>
      <c r="I327" s="28"/>
      <c r="J327" s="28"/>
      <c r="K327" s="28"/>
      <c r="L327" s="28"/>
      <c r="M327" s="28"/>
      <c r="N327" s="28">
        <f>M327-H327</f>
        <v>0</v>
      </c>
      <c r="O327" s="31" t="s">
        <v>339</v>
      </c>
      <c r="P327" s="31"/>
      <c r="Q327" s="168"/>
      <c r="R327" s="142"/>
      <c r="S327" s="328"/>
      <c r="T327" s="262"/>
    </row>
    <row r="328" spans="1:20" s="4" customFormat="1" ht="18" customHeight="1">
      <c r="A328" s="468"/>
      <c r="B328" s="469"/>
      <c r="C328" s="470"/>
      <c r="D328" s="45"/>
      <c r="E328" s="122"/>
      <c r="F328" s="486" t="s">
        <v>396</v>
      </c>
      <c r="G328" s="487"/>
      <c r="H328" s="28"/>
      <c r="I328" s="28"/>
      <c r="J328" s="28"/>
      <c r="K328" s="28"/>
      <c r="L328" s="28"/>
      <c r="M328" s="28"/>
      <c r="N328" s="28"/>
      <c r="O328" s="31" t="s">
        <v>343</v>
      </c>
      <c r="P328" s="31" t="s">
        <v>473</v>
      </c>
      <c r="Q328" s="168" t="s">
        <v>309</v>
      </c>
      <c r="R328" s="142">
        <f>R329+R344</f>
        <v>183201685.86000001</v>
      </c>
      <c r="S328" s="328">
        <f>S329+S344</f>
        <v>178422019.43000001</v>
      </c>
      <c r="T328" s="262">
        <f t="shared" si="20"/>
        <v>97.391035782469515</v>
      </c>
    </row>
    <row r="329" spans="1:20" s="4" customFormat="1" ht="0.75" hidden="1" customHeight="1">
      <c r="A329" s="468"/>
      <c r="B329" s="469"/>
      <c r="C329" s="470"/>
      <c r="D329" s="45"/>
      <c r="E329" s="122"/>
      <c r="F329" s="515" t="s">
        <v>196</v>
      </c>
      <c r="G329" s="516"/>
      <c r="H329" s="28"/>
      <c r="I329" s="28"/>
      <c r="J329" s="28"/>
      <c r="K329" s="28"/>
      <c r="L329" s="28"/>
      <c r="M329" s="28"/>
      <c r="N329" s="28"/>
      <c r="O329" s="31" t="s">
        <v>343</v>
      </c>
      <c r="P329" s="31" t="s">
        <v>502</v>
      </c>
      <c r="Q329" s="168" t="s">
        <v>309</v>
      </c>
      <c r="R329" s="142">
        <f>R330</f>
        <v>183027685.86000001</v>
      </c>
      <c r="S329" s="328">
        <f>S330</f>
        <v>178248019.43000001</v>
      </c>
      <c r="T329" s="262">
        <f t="shared" si="20"/>
        <v>97.388555503206206</v>
      </c>
    </row>
    <row r="330" spans="1:20" s="4" customFormat="1" hidden="1">
      <c r="A330" s="468"/>
      <c r="B330" s="469"/>
      <c r="C330" s="470"/>
      <c r="D330" s="45"/>
      <c r="E330" s="122"/>
      <c r="F330" s="515" t="s">
        <v>234</v>
      </c>
      <c r="G330" s="516"/>
      <c r="H330" s="28"/>
      <c r="I330" s="28"/>
      <c r="J330" s="28"/>
      <c r="K330" s="28"/>
      <c r="L330" s="28"/>
      <c r="M330" s="28"/>
      <c r="N330" s="28"/>
      <c r="O330" s="31" t="s">
        <v>343</v>
      </c>
      <c r="P330" s="31" t="s">
        <v>501</v>
      </c>
      <c r="Q330" s="168" t="s">
        <v>309</v>
      </c>
      <c r="R330" s="142">
        <f>R332+R341+R335+R338</f>
        <v>183027685.86000001</v>
      </c>
      <c r="S330" s="328">
        <f>S332+S341+S335+S338</f>
        <v>178248019.43000001</v>
      </c>
      <c r="T330" s="262">
        <f t="shared" si="20"/>
        <v>97.388555503206206</v>
      </c>
    </row>
    <row r="331" spans="1:20" s="4" customFormat="1" hidden="1">
      <c r="A331" s="468"/>
      <c r="B331" s="469"/>
      <c r="C331" s="470"/>
      <c r="D331" s="45"/>
      <c r="E331" s="122"/>
      <c r="F331" s="560" t="s">
        <v>197</v>
      </c>
      <c r="G331" s="517"/>
      <c r="H331" s="28"/>
      <c r="I331" s="28"/>
      <c r="J331" s="28"/>
      <c r="K331" s="28"/>
      <c r="L331" s="28"/>
      <c r="M331" s="28"/>
      <c r="N331" s="28"/>
      <c r="O331" s="31" t="s">
        <v>343</v>
      </c>
      <c r="P331" s="31" t="s">
        <v>154</v>
      </c>
      <c r="Q331" s="168" t="s">
        <v>309</v>
      </c>
      <c r="R331" s="142">
        <f>R332+R341+R335+R338</f>
        <v>183027685.86000001</v>
      </c>
      <c r="S331" s="328">
        <f>S332+S341+S335+S338</f>
        <v>178248019.43000001</v>
      </c>
      <c r="T331" s="262">
        <f t="shared" si="20"/>
        <v>97.388555503206206</v>
      </c>
    </row>
    <row r="332" spans="1:20" s="4" customFormat="1" hidden="1">
      <c r="A332" s="468"/>
      <c r="B332" s="469"/>
      <c r="C332" s="470"/>
      <c r="D332" s="45"/>
      <c r="E332" s="122"/>
      <c r="F332" s="515" t="s">
        <v>235</v>
      </c>
      <c r="G332" s="517"/>
      <c r="H332" s="28"/>
      <c r="I332" s="28"/>
      <c r="J332" s="28"/>
      <c r="K332" s="28"/>
      <c r="L332" s="28"/>
      <c r="M332" s="28"/>
      <c r="N332" s="28"/>
      <c r="O332" s="31" t="s">
        <v>343</v>
      </c>
      <c r="P332" s="31" t="s">
        <v>198</v>
      </c>
      <c r="Q332" s="168" t="s">
        <v>309</v>
      </c>
      <c r="R332" s="142">
        <f>R333</f>
        <v>56802375.460000001</v>
      </c>
      <c r="S332" s="328">
        <f>S333</f>
        <v>56802375.460000001</v>
      </c>
      <c r="T332" s="262">
        <f t="shared" si="20"/>
        <v>100</v>
      </c>
    </row>
    <row r="333" spans="1:20" s="4" customFormat="1" hidden="1">
      <c r="A333" s="468"/>
      <c r="B333" s="469"/>
      <c r="C333" s="470"/>
      <c r="D333" s="45"/>
      <c r="E333" s="122"/>
      <c r="F333" s="487" t="s">
        <v>243</v>
      </c>
      <c r="G333" s="487"/>
      <c r="H333" s="28"/>
      <c r="I333" s="28"/>
      <c r="J333" s="28"/>
      <c r="K333" s="28"/>
      <c r="L333" s="28"/>
      <c r="M333" s="28"/>
      <c r="N333" s="28"/>
      <c r="O333" s="31" t="s">
        <v>343</v>
      </c>
      <c r="P333" s="31" t="s">
        <v>198</v>
      </c>
      <c r="Q333" s="168" t="s">
        <v>369</v>
      </c>
      <c r="R333" s="142">
        <f>R334</f>
        <v>56802375.460000001</v>
      </c>
      <c r="S333" s="328">
        <f>S334</f>
        <v>56802375.460000001</v>
      </c>
      <c r="T333" s="262">
        <f t="shared" si="20"/>
        <v>100</v>
      </c>
    </row>
    <row r="334" spans="1:20" s="4" customFormat="1" hidden="1">
      <c r="A334" s="468"/>
      <c r="B334" s="469"/>
      <c r="C334" s="470"/>
      <c r="D334" s="45"/>
      <c r="E334" s="122"/>
      <c r="F334" s="484" t="s">
        <v>456</v>
      </c>
      <c r="G334" s="488"/>
      <c r="H334" s="28"/>
      <c r="I334" s="28"/>
      <c r="J334" s="28"/>
      <c r="K334" s="28"/>
      <c r="L334" s="28"/>
      <c r="M334" s="28"/>
      <c r="N334" s="28"/>
      <c r="O334" s="31" t="s">
        <v>343</v>
      </c>
      <c r="P334" s="31" t="s">
        <v>198</v>
      </c>
      <c r="Q334" s="168" t="s">
        <v>370</v>
      </c>
      <c r="R334" s="142">
        <v>56802375.460000001</v>
      </c>
      <c r="S334" s="142">
        <v>56802375.460000001</v>
      </c>
      <c r="T334" s="262">
        <f t="shared" ref="T334:T397" si="25">S334/R334*100</f>
        <v>100</v>
      </c>
    </row>
    <row r="335" spans="1:20" s="4" customFormat="1" hidden="1">
      <c r="A335" s="468"/>
      <c r="B335" s="469"/>
      <c r="C335" s="470"/>
      <c r="D335" s="45"/>
      <c r="E335" s="122"/>
      <c r="F335" s="518" t="s">
        <v>121</v>
      </c>
      <c r="G335" s="561"/>
      <c r="H335" s="28"/>
      <c r="I335" s="28"/>
      <c r="J335" s="28"/>
      <c r="K335" s="28"/>
      <c r="L335" s="28"/>
      <c r="M335" s="28"/>
      <c r="N335" s="28"/>
      <c r="O335" s="31" t="s">
        <v>343</v>
      </c>
      <c r="P335" s="31" t="s">
        <v>13</v>
      </c>
      <c r="Q335" s="168" t="s">
        <v>309</v>
      </c>
      <c r="R335" s="142">
        <f>R336</f>
        <v>45400665.600000001</v>
      </c>
      <c r="S335" s="328">
        <f>S336</f>
        <v>42743533.189999998</v>
      </c>
      <c r="T335" s="262">
        <f t="shared" si="25"/>
        <v>94.147371244707031</v>
      </c>
    </row>
    <row r="336" spans="1:20" s="4" customFormat="1" hidden="1">
      <c r="A336" s="468"/>
      <c r="B336" s="469"/>
      <c r="C336" s="470"/>
      <c r="D336" s="45"/>
      <c r="E336" s="122"/>
      <c r="F336" s="495" t="s">
        <v>99</v>
      </c>
      <c r="G336" s="496"/>
      <c r="H336" s="28"/>
      <c r="I336" s="28"/>
      <c r="J336" s="28"/>
      <c r="K336" s="28"/>
      <c r="L336" s="28"/>
      <c r="M336" s="28"/>
      <c r="N336" s="28"/>
      <c r="O336" s="31" t="s">
        <v>343</v>
      </c>
      <c r="P336" s="31" t="s">
        <v>13</v>
      </c>
      <c r="Q336" s="168" t="s">
        <v>101</v>
      </c>
      <c r="R336" s="142">
        <f>R337</f>
        <v>45400665.600000001</v>
      </c>
      <c r="S336" s="328">
        <f>S337</f>
        <v>42743533.189999998</v>
      </c>
      <c r="T336" s="262">
        <f t="shared" si="25"/>
        <v>94.147371244707031</v>
      </c>
    </row>
    <row r="337" spans="1:20" s="4" customFormat="1" hidden="1">
      <c r="A337" s="468"/>
      <c r="B337" s="469"/>
      <c r="C337" s="470"/>
      <c r="D337" s="45"/>
      <c r="E337" s="122"/>
      <c r="F337" s="497" t="s">
        <v>100</v>
      </c>
      <c r="G337" s="498"/>
      <c r="H337" s="28"/>
      <c r="I337" s="28"/>
      <c r="J337" s="28"/>
      <c r="K337" s="28"/>
      <c r="L337" s="28"/>
      <c r="M337" s="28"/>
      <c r="N337" s="28"/>
      <c r="O337" s="31" t="s">
        <v>343</v>
      </c>
      <c r="P337" s="31" t="s">
        <v>13</v>
      </c>
      <c r="Q337" s="168" t="s">
        <v>490</v>
      </c>
      <c r="R337" s="142">
        <v>45400665.600000001</v>
      </c>
      <c r="S337" s="328">
        <v>42743533.189999998</v>
      </c>
      <c r="T337" s="262">
        <f t="shared" si="25"/>
        <v>94.147371244707031</v>
      </c>
    </row>
    <row r="338" spans="1:20" s="4" customFormat="1" hidden="1">
      <c r="A338" s="468"/>
      <c r="B338" s="469"/>
      <c r="C338" s="470"/>
      <c r="D338" s="45"/>
      <c r="E338" s="122"/>
      <c r="F338" s="560" t="s">
        <v>117</v>
      </c>
      <c r="G338" s="517"/>
      <c r="H338" s="28"/>
      <c r="I338" s="28"/>
      <c r="J338" s="28"/>
      <c r="K338" s="28"/>
      <c r="L338" s="28"/>
      <c r="M338" s="28"/>
      <c r="N338" s="28"/>
      <c r="O338" s="31" t="s">
        <v>343</v>
      </c>
      <c r="P338" s="133" t="s">
        <v>14</v>
      </c>
      <c r="Q338" s="168" t="s">
        <v>309</v>
      </c>
      <c r="R338" s="142">
        <f>R339</f>
        <v>3827644.8</v>
      </c>
      <c r="S338" s="328">
        <f>S339</f>
        <v>1754066.05</v>
      </c>
      <c r="T338" s="262">
        <f t="shared" si="25"/>
        <v>45.826249342676732</v>
      </c>
    </row>
    <row r="339" spans="1:20" s="4" customFormat="1" hidden="1">
      <c r="A339" s="468"/>
      <c r="B339" s="469"/>
      <c r="C339" s="470"/>
      <c r="D339" s="45"/>
      <c r="E339" s="122"/>
      <c r="F339" s="495" t="s">
        <v>99</v>
      </c>
      <c r="G339" s="496"/>
      <c r="H339" s="28"/>
      <c r="I339" s="28"/>
      <c r="J339" s="28"/>
      <c r="K339" s="28"/>
      <c r="L339" s="28"/>
      <c r="M339" s="28"/>
      <c r="N339" s="28"/>
      <c r="O339" s="31" t="s">
        <v>343</v>
      </c>
      <c r="P339" s="133" t="s">
        <v>14</v>
      </c>
      <c r="Q339" s="168" t="s">
        <v>101</v>
      </c>
      <c r="R339" s="142">
        <f>R340</f>
        <v>3827644.8</v>
      </c>
      <c r="S339" s="328">
        <f>S340</f>
        <v>1754066.05</v>
      </c>
      <c r="T339" s="262">
        <f t="shared" si="25"/>
        <v>45.826249342676732</v>
      </c>
    </row>
    <row r="340" spans="1:20" s="4" customFormat="1" hidden="1">
      <c r="A340" s="468"/>
      <c r="B340" s="469"/>
      <c r="C340" s="470"/>
      <c r="D340" s="45"/>
      <c r="E340" s="122"/>
      <c r="F340" s="497" t="s">
        <v>100</v>
      </c>
      <c r="G340" s="498"/>
      <c r="H340" s="28"/>
      <c r="I340" s="28"/>
      <c r="J340" s="28"/>
      <c r="K340" s="28"/>
      <c r="L340" s="28"/>
      <c r="M340" s="28"/>
      <c r="N340" s="28"/>
      <c r="O340" s="31" t="s">
        <v>343</v>
      </c>
      <c r="P340" s="133" t="s">
        <v>14</v>
      </c>
      <c r="Q340" s="168" t="s">
        <v>490</v>
      </c>
      <c r="R340" s="142">
        <v>3827644.8</v>
      </c>
      <c r="S340" s="328">
        <v>1754066.05</v>
      </c>
      <c r="T340" s="262">
        <f t="shared" si="25"/>
        <v>45.826249342676732</v>
      </c>
    </row>
    <row r="341" spans="1:20" s="4" customFormat="1" hidden="1">
      <c r="A341" s="468"/>
      <c r="B341" s="469"/>
      <c r="C341" s="470"/>
      <c r="D341" s="45"/>
      <c r="E341" s="122"/>
      <c r="F341" s="537" t="s">
        <v>236</v>
      </c>
      <c r="G341" s="537"/>
      <c r="H341" s="28"/>
      <c r="I341" s="28"/>
      <c r="J341" s="28"/>
      <c r="K341" s="28"/>
      <c r="L341" s="28"/>
      <c r="M341" s="28"/>
      <c r="N341" s="28"/>
      <c r="O341" s="31" t="s">
        <v>343</v>
      </c>
      <c r="P341" s="31" t="s">
        <v>199</v>
      </c>
      <c r="Q341" s="168" t="s">
        <v>309</v>
      </c>
      <c r="R341" s="142">
        <f>R342</f>
        <v>76997000</v>
      </c>
      <c r="S341" s="328">
        <f>S342</f>
        <v>76948044.730000004</v>
      </c>
      <c r="T341" s="262">
        <f t="shared" si="25"/>
        <v>99.936419250100656</v>
      </c>
    </row>
    <row r="342" spans="1:20" s="4" customFormat="1" hidden="1">
      <c r="A342" s="468"/>
      <c r="B342" s="469"/>
      <c r="C342" s="470"/>
      <c r="D342" s="45"/>
      <c r="E342" s="122"/>
      <c r="F342" s="487" t="s">
        <v>243</v>
      </c>
      <c r="G342" s="487"/>
      <c r="H342" s="28"/>
      <c r="I342" s="28"/>
      <c r="J342" s="28"/>
      <c r="K342" s="28"/>
      <c r="L342" s="28"/>
      <c r="M342" s="28"/>
      <c r="N342" s="28"/>
      <c r="O342" s="31" t="s">
        <v>343</v>
      </c>
      <c r="P342" s="31" t="s">
        <v>199</v>
      </c>
      <c r="Q342" s="168" t="s">
        <v>369</v>
      </c>
      <c r="R342" s="142">
        <f>R343</f>
        <v>76997000</v>
      </c>
      <c r="S342" s="328">
        <f>S343</f>
        <v>76948044.730000004</v>
      </c>
      <c r="T342" s="262">
        <f t="shared" si="25"/>
        <v>99.936419250100656</v>
      </c>
    </row>
    <row r="343" spans="1:20" s="4" customFormat="1" hidden="1">
      <c r="A343" s="468"/>
      <c r="B343" s="469"/>
      <c r="C343" s="470"/>
      <c r="D343" s="45"/>
      <c r="E343" s="122"/>
      <c r="F343" s="484" t="s">
        <v>456</v>
      </c>
      <c r="G343" s="488"/>
      <c r="H343" s="28"/>
      <c r="I343" s="28"/>
      <c r="J343" s="28"/>
      <c r="K343" s="28"/>
      <c r="L343" s="28"/>
      <c r="M343" s="28"/>
      <c r="N343" s="28"/>
      <c r="O343" s="31" t="s">
        <v>343</v>
      </c>
      <c r="P343" s="31" t="s">
        <v>199</v>
      </c>
      <c r="Q343" s="168" t="s">
        <v>370</v>
      </c>
      <c r="R343" s="142">
        <v>76997000</v>
      </c>
      <c r="S343" s="328">
        <v>76948044.730000004</v>
      </c>
      <c r="T343" s="262">
        <f t="shared" si="25"/>
        <v>99.936419250100656</v>
      </c>
    </row>
    <row r="344" spans="1:20" s="4" customFormat="1" hidden="1">
      <c r="A344" s="468"/>
      <c r="B344" s="469"/>
      <c r="C344" s="470"/>
      <c r="D344" s="45"/>
      <c r="E344" s="122"/>
      <c r="F344" s="491" t="s">
        <v>412</v>
      </c>
      <c r="G344" s="493"/>
      <c r="H344" s="28"/>
      <c r="I344" s="28"/>
      <c r="J344" s="28"/>
      <c r="K344" s="28"/>
      <c r="L344" s="28"/>
      <c r="M344" s="28"/>
      <c r="N344" s="28"/>
      <c r="O344" s="133" t="s">
        <v>343</v>
      </c>
      <c r="P344" s="133" t="s">
        <v>471</v>
      </c>
      <c r="Q344" s="294" t="s">
        <v>309</v>
      </c>
      <c r="R344" s="262">
        <f t="shared" ref="R344:S348" si="26">R345</f>
        <v>174000</v>
      </c>
      <c r="S344" s="302">
        <f t="shared" si="26"/>
        <v>174000</v>
      </c>
      <c r="T344" s="262">
        <f t="shared" si="25"/>
        <v>100</v>
      </c>
    </row>
    <row r="345" spans="1:20" s="4" customFormat="1" hidden="1">
      <c r="A345" s="468"/>
      <c r="B345" s="469"/>
      <c r="C345" s="470"/>
      <c r="D345" s="45"/>
      <c r="E345" s="122"/>
      <c r="F345" s="491" t="s">
        <v>413</v>
      </c>
      <c r="G345" s="493"/>
      <c r="H345" s="28"/>
      <c r="I345" s="28"/>
      <c r="J345" s="28"/>
      <c r="K345" s="28"/>
      <c r="L345" s="28"/>
      <c r="M345" s="28"/>
      <c r="N345" s="28"/>
      <c r="O345" s="133" t="s">
        <v>343</v>
      </c>
      <c r="P345" s="133" t="s">
        <v>472</v>
      </c>
      <c r="Q345" s="294" t="s">
        <v>309</v>
      </c>
      <c r="R345" s="262">
        <f t="shared" si="26"/>
        <v>174000</v>
      </c>
      <c r="S345" s="302">
        <f t="shared" si="26"/>
        <v>174000</v>
      </c>
      <c r="T345" s="262">
        <f t="shared" si="25"/>
        <v>100</v>
      </c>
    </row>
    <row r="346" spans="1:20" s="4" customFormat="1" hidden="1">
      <c r="A346" s="468"/>
      <c r="B346" s="469"/>
      <c r="C346" s="470"/>
      <c r="D346" s="45"/>
      <c r="E346" s="122"/>
      <c r="F346" s="551" t="s">
        <v>197</v>
      </c>
      <c r="G346" s="559"/>
      <c r="H346" s="28"/>
      <c r="I346" s="28"/>
      <c r="J346" s="28"/>
      <c r="K346" s="28"/>
      <c r="L346" s="28"/>
      <c r="M346" s="28"/>
      <c r="N346" s="28"/>
      <c r="O346" s="133" t="s">
        <v>343</v>
      </c>
      <c r="P346" s="133" t="s">
        <v>34</v>
      </c>
      <c r="Q346" s="294" t="s">
        <v>309</v>
      </c>
      <c r="R346" s="262">
        <f t="shared" si="26"/>
        <v>174000</v>
      </c>
      <c r="S346" s="302">
        <f t="shared" si="26"/>
        <v>174000</v>
      </c>
      <c r="T346" s="262">
        <f t="shared" si="25"/>
        <v>100</v>
      </c>
    </row>
    <row r="347" spans="1:20" s="4" customFormat="1" hidden="1">
      <c r="A347" s="468"/>
      <c r="B347" s="469"/>
      <c r="C347" s="470"/>
      <c r="D347" s="45"/>
      <c r="E347" s="122"/>
      <c r="F347" s="491" t="s">
        <v>172</v>
      </c>
      <c r="G347" s="493"/>
      <c r="H347" s="28"/>
      <c r="I347" s="28"/>
      <c r="J347" s="28"/>
      <c r="K347" s="28"/>
      <c r="L347" s="28"/>
      <c r="M347" s="28"/>
      <c r="N347" s="28"/>
      <c r="O347" s="133" t="s">
        <v>343</v>
      </c>
      <c r="P347" s="133" t="s">
        <v>173</v>
      </c>
      <c r="Q347" s="294" t="s">
        <v>309</v>
      </c>
      <c r="R347" s="262">
        <f t="shared" si="26"/>
        <v>174000</v>
      </c>
      <c r="S347" s="302">
        <f t="shared" si="26"/>
        <v>174000</v>
      </c>
      <c r="T347" s="262">
        <f t="shared" si="25"/>
        <v>100</v>
      </c>
    </row>
    <row r="348" spans="1:20" s="4" customFormat="1" hidden="1">
      <c r="A348" s="468"/>
      <c r="B348" s="469"/>
      <c r="C348" s="470"/>
      <c r="D348" s="45"/>
      <c r="E348" s="122"/>
      <c r="F348" s="491" t="s">
        <v>243</v>
      </c>
      <c r="G348" s="491"/>
      <c r="H348" s="28"/>
      <c r="I348" s="28"/>
      <c r="J348" s="28"/>
      <c r="K348" s="28"/>
      <c r="L348" s="28"/>
      <c r="M348" s="28"/>
      <c r="N348" s="28"/>
      <c r="O348" s="133" t="s">
        <v>343</v>
      </c>
      <c r="P348" s="133" t="s">
        <v>173</v>
      </c>
      <c r="Q348" s="294" t="s">
        <v>369</v>
      </c>
      <c r="R348" s="262">
        <f t="shared" si="26"/>
        <v>174000</v>
      </c>
      <c r="S348" s="302">
        <f t="shared" si="26"/>
        <v>174000</v>
      </c>
      <c r="T348" s="262">
        <f t="shared" si="25"/>
        <v>100</v>
      </c>
    </row>
    <row r="349" spans="1:20" s="4" customFormat="1" hidden="1">
      <c r="A349" s="468"/>
      <c r="B349" s="469"/>
      <c r="C349" s="470"/>
      <c r="D349" s="45"/>
      <c r="E349" s="122"/>
      <c r="F349" s="491" t="s">
        <v>456</v>
      </c>
      <c r="G349" s="493"/>
      <c r="H349" s="28"/>
      <c r="I349" s="28"/>
      <c r="J349" s="28"/>
      <c r="K349" s="28"/>
      <c r="L349" s="28"/>
      <c r="M349" s="28"/>
      <c r="N349" s="28"/>
      <c r="O349" s="133" t="s">
        <v>343</v>
      </c>
      <c r="P349" s="133" t="s">
        <v>173</v>
      </c>
      <c r="Q349" s="294" t="s">
        <v>370</v>
      </c>
      <c r="R349" s="262">
        <v>174000</v>
      </c>
      <c r="S349" s="302">
        <v>174000</v>
      </c>
      <c r="T349" s="262">
        <f t="shared" si="25"/>
        <v>100</v>
      </c>
    </row>
    <row r="350" spans="1:20" s="4" customFormat="1">
      <c r="A350" s="80" t="s">
        <v>266</v>
      </c>
      <c r="B350" s="81" t="s">
        <v>267</v>
      </c>
      <c r="C350" s="82"/>
      <c r="D350" s="45" t="s">
        <v>268</v>
      </c>
      <c r="E350" s="122"/>
      <c r="F350" s="486" t="s">
        <v>410</v>
      </c>
      <c r="G350" s="487"/>
      <c r="H350" s="28" t="e">
        <f>H351+#REF!</f>
        <v>#REF!</v>
      </c>
      <c r="I350" s="28" t="e">
        <f>I351+#REF!</f>
        <v>#REF!</v>
      </c>
      <c r="J350" s="28" t="e">
        <f>J351+#REF!</f>
        <v>#REF!</v>
      </c>
      <c r="K350" s="28" t="e">
        <f>K351+#REF!</f>
        <v>#REF!</v>
      </c>
      <c r="L350" s="28" t="e">
        <f>L351+#REF!</f>
        <v>#REF!</v>
      </c>
      <c r="M350" s="28" t="e">
        <f>M351+#REF!</f>
        <v>#REF!</v>
      </c>
      <c r="N350" s="28" t="e">
        <f>N351+#REF!</f>
        <v>#REF!</v>
      </c>
      <c r="O350" s="154" t="s">
        <v>268</v>
      </c>
      <c r="P350" s="154" t="s">
        <v>473</v>
      </c>
      <c r="Q350" s="345" t="s">
        <v>309</v>
      </c>
      <c r="R350" s="142">
        <f>R351+R371</f>
        <v>229709250.19</v>
      </c>
      <c r="S350" s="328">
        <f>S351+S371</f>
        <v>224660912.24000001</v>
      </c>
      <c r="T350" s="262">
        <f t="shared" si="25"/>
        <v>97.802292269107866</v>
      </c>
    </row>
    <row r="351" spans="1:20" s="4" customFormat="1" ht="141.75" hidden="1">
      <c r="A351" s="83"/>
      <c r="B351" s="84"/>
      <c r="C351" s="85" t="s">
        <v>269</v>
      </c>
      <c r="D351" s="45"/>
      <c r="E351" s="122"/>
      <c r="F351" s="515" t="s">
        <v>196</v>
      </c>
      <c r="G351" s="516"/>
      <c r="H351" s="28"/>
      <c r="I351" s="28"/>
      <c r="J351" s="28"/>
      <c r="K351" s="28"/>
      <c r="L351" s="28"/>
      <c r="M351" s="28"/>
      <c r="N351" s="28"/>
      <c r="O351" s="31" t="s">
        <v>268</v>
      </c>
      <c r="P351" s="31" t="s">
        <v>502</v>
      </c>
      <c r="Q351" s="168" t="s">
        <v>309</v>
      </c>
      <c r="R351" s="142">
        <f>R352+R368</f>
        <v>229613250.19</v>
      </c>
      <c r="S351" s="328">
        <f>S352+S368</f>
        <v>224564912.24000001</v>
      </c>
      <c r="T351" s="262">
        <f t="shared" si="25"/>
        <v>97.80137341994741</v>
      </c>
    </row>
    <row r="352" spans="1:20" s="4" customFormat="1" hidden="1">
      <c r="A352" s="83"/>
      <c r="B352" s="84"/>
      <c r="C352" s="85"/>
      <c r="D352" s="45"/>
      <c r="E352" s="122"/>
      <c r="F352" s="484" t="s">
        <v>237</v>
      </c>
      <c r="G352" s="488"/>
      <c r="H352" s="28"/>
      <c r="I352" s="28"/>
      <c r="J352" s="28"/>
      <c r="K352" s="28"/>
      <c r="L352" s="28"/>
      <c r="M352" s="28"/>
      <c r="N352" s="28"/>
      <c r="O352" s="31" t="s">
        <v>268</v>
      </c>
      <c r="P352" s="31" t="s">
        <v>503</v>
      </c>
      <c r="Q352" s="168" t="s">
        <v>309</v>
      </c>
      <c r="R352" s="142">
        <f>R354+R360+R363+R357</f>
        <v>229218207.47999999</v>
      </c>
      <c r="S352" s="328">
        <f>S354+S360+S363+S357</f>
        <v>224169869.53</v>
      </c>
      <c r="T352" s="262">
        <f t="shared" si="25"/>
        <v>97.797584229673177</v>
      </c>
    </row>
    <row r="353" spans="1:20" s="4" customFormat="1" hidden="1">
      <c r="A353" s="83"/>
      <c r="B353" s="84"/>
      <c r="C353" s="85"/>
      <c r="D353" s="45"/>
      <c r="E353" s="122"/>
      <c r="F353" s="484" t="s">
        <v>200</v>
      </c>
      <c r="G353" s="488"/>
      <c r="H353" s="28"/>
      <c r="I353" s="28"/>
      <c r="J353" s="28"/>
      <c r="K353" s="28"/>
      <c r="L353" s="28"/>
      <c r="M353" s="28"/>
      <c r="N353" s="28"/>
      <c r="O353" s="31" t="s">
        <v>268</v>
      </c>
      <c r="P353" s="31" t="s">
        <v>165</v>
      </c>
      <c r="Q353" s="168" t="s">
        <v>309</v>
      </c>
      <c r="R353" s="142">
        <f>R354+R360+R363+R357</f>
        <v>229218207.47999999</v>
      </c>
      <c r="S353" s="328">
        <f>S354+S360+S363+S357</f>
        <v>224169869.53</v>
      </c>
      <c r="T353" s="262">
        <f t="shared" si="25"/>
        <v>97.797584229673177</v>
      </c>
    </row>
    <row r="354" spans="1:20" s="4" customFormat="1" hidden="1">
      <c r="A354" s="83"/>
      <c r="B354" s="84"/>
      <c r="C354" s="85"/>
      <c r="D354" s="45"/>
      <c r="E354" s="122"/>
      <c r="F354" s="515" t="s">
        <v>235</v>
      </c>
      <c r="G354" s="517"/>
      <c r="H354" s="28"/>
      <c r="I354" s="28"/>
      <c r="J354" s="28"/>
      <c r="K354" s="28"/>
      <c r="L354" s="28"/>
      <c r="M354" s="28"/>
      <c r="N354" s="28"/>
      <c r="O354" s="31" t="s">
        <v>268</v>
      </c>
      <c r="P354" s="31" t="s">
        <v>201</v>
      </c>
      <c r="Q354" s="168" t="s">
        <v>309</v>
      </c>
      <c r="R354" s="142">
        <f>R355</f>
        <v>52742138.479999997</v>
      </c>
      <c r="S354" s="328">
        <f>S355</f>
        <v>52742138.479999997</v>
      </c>
      <c r="T354" s="262">
        <f t="shared" si="25"/>
        <v>100</v>
      </c>
    </row>
    <row r="355" spans="1:20" s="4" customFormat="1" hidden="1">
      <c r="A355" s="83"/>
      <c r="B355" s="84"/>
      <c r="C355" s="85"/>
      <c r="D355" s="45"/>
      <c r="E355" s="122"/>
      <c r="F355" s="487" t="s">
        <v>243</v>
      </c>
      <c r="G355" s="487"/>
      <c r="H355" s="28"/>
      <c r="I355" s="28"/>
      <c r="J355" s="28"/>
      <c r="K355" s="28"/>
      <c r="L355" s="28"/>
      <c r="M355" s="28"/>
      <c r="N355" s="28"/>
      <c r="O355" s="31" t="s">
        <v>268</v>
      </c>
      <c r="P355" s="31" t="s">
        <v>201</v>
      </c>
      <c r="Q355" s="168" t="s">
        <v>369</v>
      </c>
      <c r="R355" s="142">
        <f>R356</f>
        <v>52742138.479999997</v>
      </c>
      <c r="S355" s="328">
        <f>S356</f>
        <v>52742138.479999997</v>
      </c>
      <c r="T355" s="262">
        <f t="shared" si="25"/>
        <v>100</v>
      </c>
    </row>
    <row r="356" spans="1:20" s="4" customFormat="1" hidden="1">
      <c r="A356" s="83"/>
      <c r="B356" s="84"/>
      <c r="C356" s="85"/>
      <c r="D356" s="45"/>
      <c r="E356" s="122"/>
      <c r="F356" s="484" t="s">
        <v>456</v>
      </c>
      <c r="G356" s="488"/>
      <c r="H356" s="28"/>
      <c r="I356" s="28"/>
      <c r="J356" s="28"/>
      <c r="K356" s="28"/>
      <c r="L356" s="28"/>
      <c r="M356" s="28"/>
      <c r="N356" s="28"/>
      <c r="O356" s="31" t="s">
        <v>268</v>
      </c>
      <c r="P356" s="31" t="s">
        <v>201</v>
      </c>
      <c r="Q356" s="168" t="s">
        <v>370</v>
      </c>
      <c r="R356" s="142">
        <v>52742138.479999997</v>
      </c>
      <c r="S356" s="142">
        <v>52742138.479999997</v>
      </c>
      <c r="T356" s="262">
        <f t="shared" si="25"/>
        <v>100</v>
      </c>
    </row>
    <row r="357" spans="1:20" s="4" customFormat="1" hidden="1">
      <c r="A357" s="83"/>
      <c r="B357" s="84"/>
      <c r="C357" s="85"/>
      <c r="D357" s="45"/>
      <c r="E357" s="122"/>
      <c r="F357" s="484" t="s">
        <v>126</v>
      </c>
      <c r="G357" s="504"/>
      <c r="H357" s="28"/>
      <c r="I357" s="28"/>
      <c r="J357" s="28"/>
      <c r="K357" s="28"/>
      <c r="L357" s="28"/>
      <c r="M357" s="28"/>
      <c r="N357" s="28"/>
      <c r="O357" s="31" t="s">
        <v>268</v>
      </c>
      <c r="P357" s="154" t="s">
        <v>125</v>
      </c>
      <c r="Q357" s="168" t="s">
        <v>309</v>
      </c>
      <c r="R357" s="142">
        <f>R358</f>
        <v>350400</v>
      </c>
      <c r="S357" s="328">
        <f>S358</f>
        <v>350400</v>
      </c>
      <c r="T357" s="262">
        <f t="shared" si="25"/>
        <v>100</v>
      </c>
    </row>
    <row r="358" spans="1:20" s="4" customFormat="1" hidden="1">
      <c r="A358" s="83"/>
      <c r="B358" s="84"/>
      <c r="C358" s="85"/>
      <c r="D358" s="45"/>
      <c r="E358" s="122"/>
      <c r="F358" s="487" t="s">
        <v>243</v>
      </c>
      <c r="G358" s="487"/>
      <c r="H358" s="28"/>
      <c r="I358" s="28"/>
      <c r="J358" s="28"/>
      <c r="K358" s="28"/>
      <c r="L358" s="28"/>
      <c r="M358" s="28"/>
      <c r="N358" s="28"/>
      <c r="O358" s="31" t="s">
        <v>268</v>
      </c>
      <c r="P358" s="154" t="s">
        <v>125</v>
      </c>
      <c r="Q358" s="168" t="s">
        <v>369</v>
      </c>
      <c r="R358" s="142">
        <f>R359</f>
        <v>350400</v>
      </c>
      <c r="S358" s="328">
        <f>S359</f>
        <v>350400</v>
      </c>
      <c r="T358" s="262">
        <f t="shared" si="25"/>
        <v>100</v>
      </c>
    </row>
    <row r="359" spans="1:20" s="4" customFormat="1" hidden="1">
      <c r="A359" s="83"/>
      <c r="B359" s="84"/>
      <c r="C359" s="85"/>
      <c r="D359" s="45"/>
      <c r="E359" s="122"/>
      <c r="F359" s="484" t="s">
        <v>456</v>
      </c>
      <c r="G359" s="488"/>
      <c r="H359" s="28"/>
      <c r="I359" s="28"/>
      <c r="J359" s="28"/>
      <c r="K359" s="28"/>
      <c r="L359" s="28"/>
      <c r="M359" s="28"/>
      <c r="N359" s="28"/>
      <c r="O359" s="31" t="s">
        <v>268</v>
      </c>
      <c r="P359" s="154" t="s">
        <v>125</v>
      </c>
      <c r="Q359" s="168" t="s">
        <v>370</v>
      </c>
      <c r="R359" s="142">
        <v>350400</v>
      </c>
      <c r="S359" s="328">
        <v>350400</v>
      </c>
      <c r="T359" s="262">
        <f t="shared" si="25"/>
        <v>100</v>
      </c>
    </row>
    <row r="360" spans="1:20" s="4" customFormat="1" hidden="1">
      <c r="A360" s="83"/>
      <c r="B360" s="86"/>
      <c r="C360" s="74"/>
      <c r="D360" s="45"/>
      <c r="E360" s="122"/>
      <c r="F360" s="537" t="s">
        <v>131</v>
      </c>
      <c r="G360" s="537"/>
      <c r="H360" s="28" t="e">
        <f>#REF!+#REF!</f>
        <v>#REF!</v>
      </c>
      <c r="I360" s="28" t="e">
        <f>#REF!+#REF!</f>
        <v>#REF!</v>
      </c>
      <c r="J360" s="28" t="e">
        <f>#REF!+#REF!</f>
        <v>#REF!</v>
      </c>
      <c r="K360" s="28" t="e">
        <f>#REF!+#REF!</f>
        <v>#REF!</v>
      </c>
      <c r="L360" s="28" t="e">
        <f>#REF!+#REF!</f>
        <v>#REF!</v>
      </c>
      <c r="M360" s="28" t="e">
        <f>#REF!+#REF!</f>
        <v>#REF!</v>
      </c>
      <c r="N360" s="28" t="e">
        <f>#REF!+#REF!</f>
        <v>#REF!</v>
      </c>
      <c r="O360" s="31" t="s">
        <v>268</v>
      </c>
      <c r="P360" s="154" t="s">
        <v>130</v>
      </c>
      <c r="Q360" s="168" t="s">
        <v>309</v>
      </c>
      <c r="R360" s="143">
        <f>R361</f>
        <v>20639669</v>
      </c>
      <c r="S360" s="242">
        <f>S361</f>
        <v>18689624</v>
      </c>
      <c r="T360" s="262">
        <f t="shared" si="25"/>
        <v>90.551956041543107</v>
      </c>
    </row>
    <row r="361" spans="1:20" s="4" customFormat="1" hidden="1">
      <c r="A361" s="83"/>
      <c r="B361" s="86"/>
      <c r="C361" s="74"/>
      <c r="D361" s="45"/>
      <c r="E361" s="122"/>
      <c r="F361" s="487" t="s">
        <v>243</v>
      </c>
      <c r="G361" s="487"/>
      <c r="H361" s="28"/>
      <c r="I361" s="28"/>
      <c r="J361" s="28"/>
      <c r="K361" s="28"/>
      <c r="L361" s="28"/>
      <c r="M361" s="28"/>
      <c r="N361" s="28"/>
      <c r="O361" s="31" t="s">
        <v>268</v>
      </c>
      <c r="P361" s="31" t="s">
        <v>130</v>
      </c>
      <c r="Q361" s="168" t="s">
        <v>369</v>
      </c>
      <c r="R361" s="143">
        <f>R362</f>
        <v>20639669</v>
      </c>
      <c r="S361" s="242">
        <f>S362</f>
        <v>18689624</v>
      </c>
      <c r="T361" s="262">
        <f t="shared" si="25"/>
        <v>90.551956041543107</v>
      </c>
    </row>
    <row r="362" spans="1:20" s="4" customFormat="1" hidden="1">
      <c r="A362" s="83"/>
      <c r="B362" s="86"/>
      <c r="C362" s="74"/>
      <c r="D362" s="45"/>
      <c r="E362" s="122"/>
      <c r="F362" s="484" t="s">
        <v>456</v>
      </c>
      <c r="G362" s="488"/>
      <c r="H362" s="28"/>
      <c r="I362" s="28"/>
      <c r="J362" s="28"/>
      <c r="K362" s="28"/>
      <c r="L362" s="28"/>
      <c r="M362" s="28"/>
      <c r="N362" s="28"/>
      <c r="O362" s="31" t="s">
        <v>268</v>
      </c>
      <c r="P362" s="31" t="s">
        <v>130</v>
      </c>
      <c r="Q362" s="168" t="s">
        <v>370</v>
      </c>
      <c r="R362" s="143">
        <v>20639669</v>
      </c>
      <c r="S362" s="242">
        <v>18689624</v>
      </c>
      <c r="T362" s="262">
        <f t="shared" si="25"/>
        <v>90.551956041543107</v>
      </c>
    </row>
    <row r="363" spans="1:20" s="4" customFormat="1" hidden="1">
      <c r="A363" s="83"/>
      <c r="B363" s="86"/>
      <c r="C363" s="74"/>
      <c r="D363" s="45"/>
      <c r="E363" s="122"/>
      <c r="F363" s="558" t="s">
        <v>134</v>
      </c>
      <c r="G363" s="488"/>
      <c r="H363" s="28"/>
      <c r="I363" s="28"/>
      <c r="J363" s="28"/>
      <c r="K363" s="28"/>
      <c r="L363" s="28"/>
      <c r="M363" s="28"/>
      <c r="N363" s="28"/>
      <c r="O363" s="31" t="s">
        <v>268</v>
      </c>
      <c r="P363" s="31" t="s">
        <v>202</v>
      </c>
      <c r="Q363" s="168" t="s">
        <v>309</v>
      </c>
      <c r="R363" s="143">
        <f>R364</f>
        <v>155486000</v>
      </c>
      <c r="S363" s="242">
        <f>S364</f>
        <v>152387707.05000001</v>
      </c>
      <c r="T363" s="262">
        <f t="shared" si="25"/>
        <v>98.007349246877538</v>
      </c>
    </row>
    <row r="364" spans="1:20" s="4" customFormat="1" hidden="1">
      <c r="A364" s="83"/>
      <c r="B364" s="86"/>
      <c r="C364" s="74"/>
      <c r="D364" s="45"/>
      <c r="E364" s="122"/>
      <c r="F364" s="487" t="s">
        <v>243</v>
      </c>
      <c r="G364" s="487"/>
      <c r="H364" s="28"/>
      <c r="I364" s="28"/>
      <c r="J364" s="28"/>
      <c r="K364" s="28"/>
      <c r="L364" s="28"/>
      <c r="M364" s="28"/>
      <c r="N364" s="28"/>
      <c r="O364" s="31" t="s">
        <v>268</v>
      </c>
      <c r="P364" s="31" t="s">
        <v>202</v>
      </c>
      <c r="Q364" s="168" t="s">
        <v>369</v>
      </c>
      <c r="R364" s="143">
        <f>R365</f>
        <v>155486000</v>
      </c>
      <c r="S364" s="242">
        <f>S365</f>
        <v>152387707.05000001</v>
      </c>
      <c r="T364" s="262">
        <f t="shared" si="25"/>
        <v>98.007349246877538</v>
      </c>
    </row>
    <row r="365" spans="1:20" s="4" customFormat="1" hidden="1">
      <c r="A365" s="83"/>
      <c r="B365" s="86"/>
      <c r="C365" s="74"/>
      <c r="D365" s="45"/>
      <c r="E365" s="122"/>
      <c r="F365" s="484" t="s">
        <v>456</v>
      </c>
      <c r="G365" s="488"/>
      <c r="H365" s="28"/>
      <c r="I365" s="28"/>
      <c r="J365" s="28"/>
      <c r="K365" s="28"/>
      <c r="L365" s="28"/>
      <c r="M365" s="28"/>
      <c r="N365" s="28"/>
      <c r="O365" s="149" t="s">
        <v>268</v>
      </c>
      <c r="P365" s="31" t="s">
        <v>202</v>
      </c>
      <c r="Q365" s="168" t="s">
        <v>370</v>
      </c>
      <c r="R365" s="143">
        <v>155486000</v>
      </c>
      <c r="S365" s="242">
        <v>152387707.05000001</v>
      </c>
      <c r="T365" s="262">
        <f t="shared" si="25"/>
        <v>98.007349246877538</v>
      </c>
    </row>
    <row r="366" spans="1:20" s="4" customFormat="1" hidden="1">
      <c r="A366" s="83"/>
      <c r="B366" s="86"/>
      <c r="C366" s="74"/>
      <c r="D366" s="45"/>
      <c r="E366" s="122"/>
      <c r="F366" s="553" t="s">
        <v>238</v>
      </c>
      <c r="G366" s="555"/>
      <c r="H366" s="28"/>
      <c r="I366" s="28"/>
      <c r="J366" s="28"/>
      <c r="K366" s="28"/>
      <c r="L366" s="28"/>
      <c r="M366" s="28"/>
      <c r="N366" s="28"/>
      <c r="O366" s="229" t="s">
        <v>268</v>
      </c>
      <c r="P366" s="31" t="s">
        <v>504</v>
      </c>
      <c r="Q366" s="168" t="s">
        <v>309</v>
      </c>
      <c r="R366" s="143">
        <f t="shared" ref="R366:S369" si="27">R367</f>
        <v>395042.71</v>
      </c>
      <c r="S366" s="242">
        <f t="shared" si="27"/>
        <v>395042.71</v>
      </c>
      <c r="T366" s="262">
        <f t="shared" si="25"/>
        <v>100</v>
      </c>
    </row>
    <row r="367" spans="1:20" s="4" customFormat="1" hidden="1">
      <c r="A367" s="83"/>
      <c r="B367" s="86"/>
      <c r="C367" s="74"/>
      <c r="D367" s="45"/>
      <c r="E367" s="122"/>
      <c r="F367" s="484" t="s">
        <v>164</v>
      </c>
      <c r="G367" s="488"/>
      <c r="H367" s="28"/>
      <c r="I367" s="28"/>
      <c r="J367" s="28"/>
      <c r="K367" s="28"/>
      <c r="L367" s="28"/>
      <c r="M367" s="28"/>
      <c r="N367" s="244"/>
      <c r="O367" s="133" t="s">
        <v>268</v>
      </c>
      <c r="P367" s="176" t="s">
        <v>163</v>
      </c>
      <c r="Q367" s="168" t="s">
        <v>309</v>
      </c>
      <c r="R367" s="143">
        <f t="shared" si="27"/>
        <v>395042.71</v>
      </c>
      <c r="S367" s="242">
        <f t="shared" si="27"/>
        <v>395042.71</v>
      </c>
      <c r="T367" s="262">
        <f t="shared" si="25"/>
        <v>100</v>
      </c>
    </row>
    <row r="368" spans="1:20" s="4" customFormat="1" hidden="1">
      <c r="A368" s="83"/>
      <c r="B368" s="86"/>
      <c r="C368" s="74"/>
      <c r="D368" s="45"/>
      <c r="E368" s="122"/>
      <c r="F368" s="515" t="s">
        <v>239</v>
      </c>
      <c r="G368" s="516"/>
      <c r="H368" s="28"/>
      <c r="I368" s="28"/>
      <c r="J368" s="28"/>
      <c r="K368" s="28"/>
      <c r="L368" s="28"/>
      <c r="M368" s="28"/>
      <c r="N368" s="28"/>
      <c r="O368" s="133" t="s">
        <v>268</v>
      </c>
      <c r="P368" s="31" t="s">
        <v>203</v>
      </c>
      <c r="Q368" s="168" t="s">
        <v>309</v>
      </c>
      <c r="R368" s="143">
        <f t="shared" si="27"/>
        <v>395042.71</v>
      </c>
      <c r="S368" s="242">
        <f t="shared" si="27"/>
        <v>395042.71</v>
      </c>
      <c r="T368" s="262">
        <f t="shared" si="25"/>
        <v>100</v>
      </c>
    </row>
    <row r="369" spans="1:20" s="4" customFormat="1" hidden="1">
      <c r="A369" s="83"/>
      <c r="B369" s="86"/>
      <c r="C369" s="74"/>
      <c r="D369" s="45"/>
      <c r="E369" s="122"/>
      <c r="F369" s="487" t="s">
        <v>243</v>
      </c>
      <c r="G369" s="487"/>
      <c r="H369" s="28"/>
      <c r="I369" s="28"/>
      <c r="J369" s="28"/>
      <c r="K369" s="28"/>
      <c r="L369" s="28"/>
      <c r="M369" s="28"/>
      <c r="N369" s="28"/>
      <c r="O369" s="133" t="s">
        <v>268</v>
      </c>
      <c r="P369" s="31" t="s">
        <v>203</v>
      </c>
      <c r="Q369" s="168" t="s">
        <v>369</v>
      </c>
      <c r="R369" s="143">
        <f t="shared" si="27"/>
        <v>395042.71</v>
      </c>
      <c r="S369" s="242">
        <f t="shared" si="27"/>
        <v>395042.71</v>
      </c>
      <c r="T369" s="262">
        <f t="shared" si="25"/>
        <v>100</v>
      </c>
    </row>
    <row r="370" spans="1:20" s="4" customFormat="1" hidden="1">
      <c r="A370" s="83"/>
      <c r="B370" s="86"/>
      <c r="C370" s="74"/>
      <c r="D370" s="45"/>
      <c r="E370" s="122"/>
      <c r="F370" s="484" t="s">
        <v>456</v>
      </c>
      <c r="G370" s="488"/>
      <c r="H370" s="28"/>
      <c r="I370" s="28"/>
      <c r="J370" s="28"/>
      <c r="K370" s="28"/>
      <c r="L370" s="28"/>
      <c r="M370" s="28"/>
      <c r="N370" s="28"/>
      <c r="O370" s="133" t="s">
        <v>268</v>
      </c>
      <c r="P370" s="31" t="s">
        <v>203</v>
      </c>
      <c r="Q370" s="168" t="s">
        <v>370</v>
      </c>
      <c r="R370" s="242">
        <v>395042.71</v>
      </c>
      <c r="S370" s="242">
        <v>395042.71</v>
      </c>
      <c r="T370" s="262">
        <f t="shared" si="25"/>
        <v>100</v>
      </c>
    </row>
    <row r="371" spans="1:20" s="4" customFormat="1" hidden="1">
      <c r="A371" s="83"/>
      <c r="B371" s="86"/>
      <c r="C371" s="74"/>
      <c r="D371" s="45"/>
      <c r="E371" s="122"/>
      <c r="F371" s="518" t="s">
        <v>412</v>
      </c>
      <c r="G371" s="496"/>
      <c r="H371" s="28"/>
      <c r="I371" s="28"/>
      <c r="J371" s="28"/>
      <c r="K371" s="28"/>
      <c r="L371" s="28"/>
      <c r="M371" s="28"/>
      <c r="N371" s="28"/>
      <c r="O371" s="31" t="s">
        <v>268</v>
      </c>
      <c r="P371" s="31" t="s">
        <v>471</v>
      </c>
      <c r="Q371" s="168" t="s">
        <v>309</v>
      </c>
      <c r="R371" s="262">
        <f t="shared" ref="R371:S375" si="28">R372</f>
        <v>96000</v>
      </c>
      <c r="S371" s="302">
        <f t="shared" si="28"/>
        <v>96000</v>
      </c>
      <c r="T371" s="262">
        <f t="shared" si="25"/>
        <v>100</v>
      </c>
    </row>
    <row r="372" spans="1:20" s="4" customFormat="1" hidden="1">
      <c r="A372" s="83"/>
      <c r="B372" s="86"/>
      <c r="C372" s="74"/>
      <c r="D372" s="45"/>
      <c r="E372" s="122"/>
      <c r="F372" s="518" t="s">
        <v>413</v>
      </c>
      <c r="G372" s="496"/>
      <c r="H372" s="28"/>
      <c r="I372" s="28"/>
      <c r="J372" s="28"/>
      <c r="K372" s="28"/>
      <c r="L372" s="28"/>
      <c r="M372" s="28"/>
      <c r="N372" s="28"/>
      <c r="O372" s="31" t="s">
        <v>268</v>
      </c>
      <c r="P372" s="31" t="s">
        <v>472</v>
      </c>
      <c r="Q372" s="168" t="s">
        <v>309</v>
      </c>
      <c r="R372" s="262">
        <f t="shared" si="28"/>
        <v>96000</v>
      </c>
      <c r="S372" s="302">
        <f t="shared" si="28"/>
        <v>96000</v>
      </c>
      <c r="T372" s="262">
        <f t="shared" si="25"/>
        <v>100</v>
      </c>
    </row>
    <row r="373" spans="1:20" s="4" customFormat="1" hidden="1">
      <c r="A373" s="83"/>
      <c r="B373" s="86"/>
      <c r="C373" s="74"/>
      <c r="D373" s="45"/>
      <c r="E373" s="122"/>
      <c r="F373" s="484" t="s">
        <v>200</v>
      </c>
      <c r="G373" s="488"/>
      <c r="H373" s="28"/>
      <c r="I373" s="28"/>
      <c r="J373" s="28"/>
      <c r="K373" s="28"/>
      <c r="L373" s="28"/>
      <c r="M373" s="28"/>
      <c r="N373" s="28"/>
      <c r="O373" s="31" t="s">
        <v>268</v>
      </c>
      <c r="P373" s="31" t="s">
        <v>34</v>
      </c>
      <c r="Q373" s="168" t="s">
        <v>309</v>
      </c>
      <c r="R373" s="262">
        <f t="shared" si="28"/>
        <v>96000</v>
      </c>
      <c r="S373" s="302">
        <f t="shared" si="28"/>
        <v>96000</v>
      </c>
      <c r="T373" s="262">
        <f t="shared" si="25"/>
        <v>100</v>
      </c>
    </row>
    <row r="374" spans="1:20" s="4" customFormat="1" hidden="1">
      <c r="A374" s="83"/>
      <c r="B374" s="86"/>
      <c r="C374" s="74"/>
      <c r="D374" s="45"/>
      <c r="E374" s="122"/>
      <c r="F374" s="491" t="s">
        <v>172</v>
      </c>
      <c r="G374" s="493"/>
      <c r="H374" s="28"/>
      <c r="I374" s="28"/>
      <c r="J374" s="28"/>
      <c r="K374" s="28"/>
      <c r="L374" s="28"/>
      <c r="M374" s="28"/>
      <c r="N374" s="28"/>
      <c r="O374" s="31" t="s">
        <v>268</v>
      </c>
      <c r="P374" s="133" t="s">
        <v>173</v>
      </c>
      <c r="Q374" s="294" t="s">
        <v>309</v>
      </c>
      <c r="R374" s="262">
        <f t="shared" si="28"/>
        <v>96000</v>
      </c>
      <c r="S374" s="302">
        <f t="shared" si="28"/>
        <v>96000</v>
      </c>
      <c r="T374" s="262">
        <f t="shared" si="25"/>
        <v>100</v>
      </c>
    </row>
    <row r="375" spans="1:20" s="4" customFormat="1" hidden="1">
      <c r="A375" s="83"/>
      <c r="B375" s="86"/>
      <c r="C375" s="74"/>
      <c r="D375" s="45"/>
      <c r="E375" s="122"/>
      <c r="F375" s="487" t="s">
        <v>243</v>
      </c>
      <c r="G375" s="487"/>
      <c r="H375" s="28"/>
      <c r="I375" s="28"/>
      <c r="J375" s="28"/>
      <c r="K375" s="28"/>
      <c r="L375" s="28"/>
      <c r="M375" s="28"/>
      <c r="N375" s="28"/>
      <c r="O375" s="31" t="s">
        <v>268</v>
      </c>
      <c r="P375" s="133" t="s">
        <v>173</v>
      </c>
      <c r="Q375" s="294" t="s">
        <v>369</v>
      </c>
      <c r="R375" s="262">
        <f t="shared" si="28"/>
        <v>96000</v>
      </c>
      <c r="S375" s="302">
        <f t="shared" si="28"/>
        <v>96000</v>
      </c>
      <c r="T375" s="262">
        <f t="shared" si="25"/>
        <v>100</v>
      </c>
    </row>
    <row r="376" spans="1:20" s="4" customFormat="1" hidden="1">
      <c r="A376" s="83"/>
      <c r="B376" s="86"/>
      <c r="C376" s="74"/>
      <c r="D376" s="45"/>
      <c r="E376" s="122"/>
      <c r="F376" s="491" t="s">
        <v>456</v>
      </c>
      <c r="G376" s="493"/>
      <c r="H376" s="28"/>
      <c r="I376" s="28"/>
      <c r="J376" s="28"/>
      <c r="K376" s="28"/>
      <c r="L376" s="28"/>
      <c r="M376" s="28"/>
      <c r="N376" s="28"/>
      <c r="O376" s="31" t="s">
        <v>268</v>
      </c>
      <c r="P376" s="133" t="s">
        <v>173</v>
      </c>
      <c r="Q376" s="294" t="s">
        <v>370</v>
      </c>
      <c r="R376" s="262">
        <v>96000</v>
      </c>
      <c r="S376" s="302">
        <v>96000</v>
      </c>
      <c r="T376" s="262">
        <f t="shared" si="25"/>
        <v>100</v>
      </c>
    </row>
    <row r="377" spans="1:20" s="4" customFormat="1">
      <c r="A377" s="83"/>
      <c r="B377" s="86"/>
      <c r="C377" s="74"/>
      <c r="D377" s="45"/>
      <c r="E377" s="122"/>
      <c r="F377" s="556" t="s">
        <v>29</v>
      </c>
      <c r="G377" s="557"/>
      <c r="H377" s="177"/>
      <c r="I377" s="177"/>
      <c r="J377" s="177"/>
      <c r="K377" s="177"/>
      <c r="L377" s="177"/>
      <c r="M377" s="177"/>
      <c r="N377" s="177"/>
      <c r="O377" s="154" t="s">
        <v>30</v>
      </c>
      <c r="P377" s="154" t="s">
        <v>473</v>
      </c>
      <c r="Q377" s="345" t="s">
        <v>309</v>
      </c>
      <c r="R377" s="142">
        <f>R378+R387+R393</f>
        <v>43767698.840000004</v>
      </c>
      <c r="S377" s="142">
        <f>S378+S387+S393</f>
        <v>43731459.340000004</v>
      </c>
      <c r="T377" s="262">
        <f t="shared" si="25"/>
        <v>99.917200353318819</v>
      </c>
    </row>
    <row r="378" spans="1:20" s="4" customFormat="1" hidden="1">
      <c r="A378" s="83"/>
      <c r="B378" s="86"/>
      <c r="C378" s="74"/>
      <c r="D378" s="45"/>
      <c r="E378" s="122"/>
      <c r="F378" s="515" t="s">
        <v>204</v>
      </c>
      <c r="G378" s="516"/>
      <c r="H378" s="28"/>
      <c r="I378" s="28"/>
      <c r="J378" s="28"/>
      <c r="K378" s="28"/>
      <c r="L378" s="28"/>
      <c r="M378" s="28"/>
      <c r="N378" s="28"/>
      <c r="O378" s="31" t="s">
        <v>30</v>
      </c>
      <c r="P378" s="31" t="s">
        <v>502</v>
      </c>
      <c r="Q378" s="168" t="s">
        <v>309</v>
      </c>
      <c r="R378" s="142">
        <f>R379</f>
        <v>20375313.079999998</v>
      </c>
      <c r="S378" s="328">
        <f>S379</f>
        <v>20375313.079999998</v>
      </c>
      <c r="T378" s="262">
        <f t="shared" si="25"/>
        <v>100</v>
      </c>
    </row>
    <row r="379" spans="1:20" s="4" customFormat="1" hidden="1">
      <c r="A379" s="83"/>
      <c r="B379" s="86"/>
      <c r="C379" s="74"/>
      <c r="D379" s="45"/>
      <c r="E379" s="122"/>
      <c r="F379" s="553" t="s">
        <v>238</v>
      </c>
      <c r="G379" s="555"/>
      <c r="H379" s="28"/>
      <c r="I379" s="28"/>
      <c r="J379" s="28"/>
      <c r="K379" s="28"/>
      <c r="L379" s="28"/>
      <c r="M379" s="28"/>
      <c r="N379" s="28"/>
      <c r="O379" s="31" t="s">
        <v>30</v>
      </c>
      <c r="P379" s="31" t="s">
        <v>504</v>
      </c>
      <c r="Q379" s="168" t="s">
        <v>309</v>
      </c>
      <c r="R379" s="143">
        <f>R380</f>
        <v>20375313.079999998</v>
      </c>
      <c r="S379" s="242">
        <f>S380</f>
        <v>20375313.079999998</v>
      </c>
      <c r="T379" s="262">
        <f t="shared" si="25"/>
        <v>100</v>
      </c>
    </row>
    <row r="380" spans="1:20" s="4" customFormat="1" hidden="1">
      <c r="A380" s="83"/>
      <c r="B380" s="86"/>
      <c r="C380" s="74"/>
      <c r="D380" s="45"/>
      <c r="E380" s="122"/>
      <c r="F380" s="484" t="s">
        <v>205</v>
      </c>
      <c r="G380" s="488"/>
      <c r="H380" s="28"/>
      <c r="I380" s="28"/>
      <c r="J380" s="28"/>
      <c r="K380" s="28"/>
      <c r="L380" s="28"/>
      <c r="M380" s="28"/>
      <c r="N380" s="28"/>
      <c r="O380" s="31" t="s">
        <v>30</v>
      </c>
      <c r="P380" s="31" t="s">
        <v>163</v>
      </c>
      <c r="Q380" s="168" t="s">
        <v>309</v>
      </c>
      <c r="R380" s="143">
        <f>R384+R381</f>
        <v>20375313.079999998</v>
      </c>
      <c r="S380" s="242">
        <f>S384+S381</f>
        <v>20375313.079999998</v>
      </c>
      <c r="T380" s="262">
        <f t="shared" si="25"/>
        <v>100</v>
      </c>
    </row>
    <row r="381" spans="1:20" s="4" customFormat="1" hidden="1">
      <c r="A381" s="83"/>
      <c r="B381" s="86"/>
      <c r="C381" s="74"/>
      <c r="D381" s="45"/>
      <c r="E381" s="122"/>
      <c r="F381" s="484" t="s">
        <v>524</v>
      </c>
      <c r="G381" s="488"/>
      <c r="H381" s="28"/>
      <c r="I381" s="28"/>
      <c r="J381" s="28"/>
      <c r="K381" s="28"/>
      <c r="L381" s="28"/>
      <c r="M381" s="28"/>
      <c r="N381" s="28"/>
      <c r="O381" s="31" t="s">
        <v>30</v>
      </c>
      <c r="P381" s="31" t="s">
        <v>525</v>
      </c>
      <c r="Q381" s="168" t="s">
        <v>309</v>
      </c>
      <c r="R381" s="143">
        <f>R382</f>
        <v>530548.04</v>
      </c>
      <c r="S381" s="242">
        <f>S382</f>
        <v>530548.04</v>
      </c>
      <c r="T381" s="262">
        <f t="shared" si="25"/>
        <v>100</v>
      </c>
    </row>
    <row r="382" spans="1:20" s="4" customFormat="1" hidden="1">
      <c r="A382" s="83"/>
      <c r="B382" s="86"/>
      <c r="C382" s="74"/>
      <c r="D382" s="45"/>
      <c r="E382" s="122"/>
      <c r="F382" s="487" t="s">
        <v>243</v>
      </c>
      <c r="G382" s="487"/>
      <c r="H382" s="28"/>
      <c r="I382" s="28"/>
      <c r="J382" s="28"/>
      <c r="K382" s="28"/>
      <c r="L382" s="28"/>
      <c r="M382" s="28"/>
      <c r="N382" s="28"/>
      <c r="O382" s="31" t="s">
        <v>30</v>
      </c>
      <c r="P382" s="31" t="s">
        <v>525</v>
      </c>
      <c r="Q382" s="168" t="s">
        <v>369</v>
      </c>
      <c r="R382" s="143">
        <f>R383</f>
        <v>530548.04</v>
      </c>
      <c r="S382" s="242">
        <f>S383</f>
        <v>530548.04</v>
      </c>
      <c r="T382" s="262">
        <f t="shared" si="25"/>
        <v>100</v>
      </c>
    </row>
    <row r="383" spans="1:20" s="4" customFormat="1" hidden="1">
      <c r="A383" s="83"/>
      <c r="B383" s="86"/>
      <c r="C383" s="74"/>
      <c r="D383" s="45"/>
      <c r="E383" s="122"/>
      <c r="F383" s="484" t="s">
        <v>456</v>
      </c>
      <c r="G383" s="504"/>
      <c r="H383" s="28"/>
      <c r="I383" s="28"/>
      <c r="J383" s="28"/>
      <c r="K383" s="28"/>
      <c r="L383" s="28"/>
      <c r="M383" s="28"/>
      <c r="N383" s="28"/>
      <c r="O383" s="31" t="s">
        <v>30</v>
      </c>
      <c r="P383" s="31" t="s">
        <v>525</v>
      </c>
      <c r="Q383" s="168" t="s">
        <v>370</v>
      </c>
      <c r="R383" s="143">
        <v>530548.04</v>
      </c>
      <c r="S383" s="143">
        <v>530548.04</v>
      </c>
      <c r="T383" s="262">
        <f t="shared" si="25"/>
        <v>100</v>
      </c>
    </row>
    <row r="384" spans="1:20" s="4" customFormat="1" hidden="1">
      <c r="A384" s="83"/>
      <c r="B384" s="86"/>
      <c r="C384" s="74"/>
      <c r="D384" s="45"/>
      <c r="E384" s="122"/>
      <c r="F384" s="553" t="s">
        <v>235</v>
      </c>
      <c r="G384" s="554"/>
      <c r="H384" s="28"/>
      <c r="I384" s="28"/>
      <c r="J384" s="28"/>
      <c r="K384" s="28"/>
      <c r="L384" s="28"/>
      <c r="M384" s="28"/>
      <c r="N384" s="28"/>
      <c r="O384" s="31" t="s">
        <v>30</v>
      </c>
      <c r="P384" s="31" t="s">
        <v>206</v>
      </c>
      <c r="Q384" s="168" t="s">
        <v>309</v>
      </c>
      <c r="R384" s="143">
        <f>R385</f>
        <v>19844765.039999999</v>
      </c>
      <c r="S384" s="242">
        <f>S385</f>
        <v>19844765.039999999</v>
      </c>
      <c r="T384" s="262">
        <f t="shared" si="25"/>
        <v>100</v>
      </c>
    </row>
    <row r="385" spans="1:20" s="4" customFormat="1" hidden="1">
      <c r="A385" s="83"/>
      <c r="B385" s="86"/>
      <c r="C385" s="74"/>
      <c r="D385" s="45"/>
      <c r="E385" s="122"/>
      <c r="F385" s="487" t="s">
        <v>243</v>
      </c>
      <c r="G385" s="487"/>
      <c r="H385" s="28"/>
      <c r="I385" s="28"/>
      <c r="J385" s="28"/>
      <c r="K385" s="28"/>
      <c r="L385" s="28"/>
      <c r="M385" s="28"/>
      <c r="N385" s="28"/>
      <c r="O385" s="31" t="s">
        <v>30</v>
      </c>
      <c r="P385" s="31" t="s">
        <v>206</v>
      </c>
      <c r="Q385" s="168" t="s">
        <v>369</v>
      </c>
      <c r="R385" s="143">
        <f>R386</f>
        <v>19844765.039999999</v>
      </c>
      <c r="S385" s="242">
        <f>S386</f>
        <v>19844765.039999999</v>
      </c>
      <c r="T385" s="262">
        <f t="shared" si="25"/>
        <v>100</v>
      </c>
    </row>
    <row r="386" spans="1:20" s="4" customFormat="1" hidden="1">
      <c r="A386" s="83"/>
      <c r="B386" s="86"/>
      <c r="C386" s="74"/>
      <c r="D386" s="45"/>
      <c r="E386" s="122"/>
      <c r="F386" s="484" t="s">
        <v>456</v>
      </c>
      <c r="G386" s="504"/>
      <c r="H386" s="28"/>
      <c r="I386" s="28"/>
      <c r="J386" s="28"/>
      <c r="K386" s="28"/>
      <c r="L386" s="28"/>
      <c r="M386" s="28"/>
      <c r="N386" s="28"/>
      <c r="O386" s="31" t="s">
        <v>30</v>
      </c>
      <c r="P386" s="31" t="s">
        <v>206</v>
      </c>
      <c r="Q386" s="168" t="s">
        <v>370</v>
      </c>
      <c r="R386" s="143">
        <v>19844765.039999999</v>
      </c>
      <c r="S386" s="143">
        <v>19844765.039999999</v>
      </c>
      <c r="T386" s="262">
        <f t="shared" si="25"/>
        <v>100</v>
      </c>
    </row>
    <row r="387" spans="1:20" s="4" customFormat="1" hidden="1">
      <c r="A387" s="83"/>
      <c r="B387" s="86"/>
      <c r="C387" s="74"/>
      <c r="D387" s="45"/>
      <c r="E387" s="122"/>
      <c r="F387" s="482" t="s">
        <v>207</v>
      </c>
      <c r="G387" s="494"/>
      <c r="H387" s="28"/>
      <c r="I387" s="28"/>
      <c r="J387" s="28"/>
      <c r="K387" s="28"/>
      <c r="L387" s="28"/>
      <c r="M387" s="28"/>
      <c r="N387" s="28"/>
      <c r="O387" s="31" t="s">
        <v>30</v>
      </c>
      <c r="P387" s="31" t="s">
        <v>500</v>
      </c>
      <c r="Q387" s="168" t="s">
        <v>309</v>
      </c>
      <c r="R387" s="143">
        <f>R390</f>
        <v>19360126.760000002</v>
      </c>
      <c r="S387" s="242">
        <f>S390</f>
        <v>19360126.760000002</v>
      </c>
      <c r="T387" s="262">
        <f t="shared" si="25"/>
        <v>100</v>
      </c>
    </row>
    <row r="388" spans="1:20" s="4" customFormat="1" hidden="1">
      <c r="A388" s="83"/>
      <c r="B388" s="86"/>
      <c r="C388" s="74"/>
      <c r="D388" s="45"/>
      <c r="E388" s="122"/>
      <c r="F388" s="484" t="s">
        <v>208</v>
      </c>
      <c r="G388" s="488"/>
      <c r="H388" s="28"/>
      <c r="I388" s="28"/>
      <c r="J388" s="28"/>
      <c r="K388" s="28"/>
      <c r="L388" s="28"/>
      <c r="M388" s="28"/>
      <c r="N388" s="28"/>
      <c r="O388" s="31" t="s">
        <v>30</v>
      </c>
      <c r="P388" s="31" t="s">
        <v>499</v>
      </c>
      <c r="Q388" s="168" t="s">
        <v>309</v>
      </c>
      <c r="R388" s="143">
        <f t="shared" ref="R388:S391" si="29">R389</f>
        <v>19360126.760000002</v>
      </c>
      <c r="S388" s="242">
        <f t="shared" si="29"/>
        <v>19360126.760000002</v>
      </c>
      <c r="T388" s="262">
        <f t="shared" si="25"/>
        <v>100</v>
      </c>
    </row>
    <row r="389" spans="1:20" s="4" customFormat="1" hidden="1">
      <c r="A389" s="83"/>
      <c r="B389" s="86"/>
      <c r="C389" s="74"/>
      <c r="D389" s="45"/>
      <c r="E389" s="122"/>
      <c r="F389" s="484" t="s">
        <v>205</v>
      </c>
      <c r="G389" s="488"/>
      <c r="H389" s="28"/>
      <c r="I389" s="28"/>
      <c r="J389" s="28"/>
      <c r="K389" s="28"/>
      <c r="L389" s="28"/>
      <c r="M389" s="28"/>
      <c r="N389" s="28"/>
      <c r="O389" s="31" t="s">
        <v>30</v>
      </c>
      <c r="P389" s="31" t="s">
        <v>148</v>
      </c>
      <c r="Q389" s="168" t="s">
        <v>309</v>
      </c>
      <c r="R389" s="143">
        <f t="shared" si="29"/>
        <v>19360126.760000002</v>
      </c>
      <c r="S389" s="242">
        <f t="shared" si="29"/>
        <v>19360126.760000002</v>
      </c>
      <c r="T389" s="262">
        <f t="shared" si="25"/>
        <v>100</v>
      </c>
    </row>
    <row r="390" spans="1:20" s="4" customFormat="1" hidden="1">
      <c r="A390" s="83"/>
      <c r="B390" s="86"/>
      <c r="C390" s="74"/>
      <c r="D390" s="45"/>
      <c r="E390" s="122"/>
      <c r="F390" s="553" t="s">
        <v>235</v>
      </c>
      <c r="G390" s="554"/>
      <c r="H390" s="28"/>
      <c r="I390" s="28"/>
      <c r="J390" s="28"/>
      <c r="K390" s="28"/>
      <c r="L390" s="28"/>
      <c r="M390" s="28"/>
      <c r="N390" s="28"/>
      <c r="O390" s="31" t="s">
        <v>30</v>
      </c>
      <c r="P390" s="31" t="s">
        <v>147</v>
      </c>
      <c r="Q390" s="168" t="s">
        <v>309</v>
      </c>
      <c r="R390" s="143">
        <f t="shared" si="29"/>
        <v>19360126.760000002</v>
      </c>
      <c r="S390" s="242">
        <f t="shared" si="29"/>
        <v>19360126.760000002</v>
      </c>
      <c r="T390" s="262">
        <f t="shared" si="25"/>
        <v>100</v>
      </c>
    </row>
    <row r="391" spans="1:20" s="4" customFormat="1" hidden="1">
      <c r="A391" s="83"/>
      <c r="B391" s="86"/>
      <c r="C391" s="74"/>
      <c r="D391" s="45"/>
      <c r="E391" s="122"/>
      <c r="F391" s="487" t="s">
        <v>243</v>
      </c>
      <c r="G391" s="487"/>
      <c r="H391" s="28"/>
      <c r="I391" s="28"/>
      <c r="J391" s="28"/>
      <c r="K391" s="28"/>
      <c r="L391" s="28"/>
      <c r="M391" s="28"/>
      <c r="N391" s="28"/>
      <c r="O391" s="31" t="s">
        <v>30</v>
      </c>
      <c r="P391" s="31" t="s">
        <v>147</v>
      </c>
      <c r="Q391" s="168" t="s">
        <v>369</v>
      </c>
      <c r="R391" s="143">
        <f t="shared" si="29"/>
        <v>19360126.760000002</v>
      </c>
      <c r="S391" s="242">
        <f t="shared" si="29"/>
        <v>19360126.760000002</v>
      </c>
      <c r="T391" s="262">
        <f t="shared" si="25"/>
        <v>100</v>
      </c>
    </row>
    <row r="392" spans="1:20" s="4" customFormat="1" hidden="1">
      <c r="A392" s="83"/>
      <c r="B392" s="86"/>
      <c r="C392" s="74"/>
      <c r="D392" s="45"/>
      <c r="E392" s="122"/>
      <c r="F392" s="484" t="s">
        <v>456</v>
      </c>
      <c r="G392" s="504"/>
      <c r="H392" s="28"/>
      <c r="I392" s="28"/>
      <c r="J392" s="28"/>
      <c r="K392" s="28"/>
      <c r="L392" s="28"/>
      <c r="M392" s="28"/>
      <c r="N392" s="28"/>
      <c r="O392" s="31" t="s">
        <v>30</v>
      </c>
      <c r="P392" s="31" t="s">
        <v>147</v>
      </c>
      <c r="Q392" s="168" t="s">
        <v>370</v>
      </c>
      <c r="R392" s="143">
        <v>19360126.760000002</v>
      </c>
      <c r="S392" s="143">
        <v>19360126.760000002</v>
      </c>
      <c r="T392" s="262">
        <f t="shared" si="25"/>
        <v>100</v>
      </c>
    </row>
    <row r="393" spans="1:20" s="4" customFormat="1" hidden="1">
      <c r="A393" s="83"/>
      <c r="B393" s="86"/>
      <c r="C393" s="74"/>
      <c r="D393" s="45"/>
      <c r="E393" s="122"/>
      <c r="F393" s="484" t="s">
        <v>216</v>
      </c>
      <c r="G393" s="502"/>
      <c r="H393" s="134"/>
      <c r="I393" s="28"/>
      <c r="J393" s="28"/>
      <c r="K393" s="28"/>
      <c r="L393" s="28"/>
      <c r="M393" s="28"/>
      <c r="N393" s="28"/>
      <c r="O393" s="31" t="s">
        <v>30</v>
      </c>
      <c r="P393" s="31" t="s">
        <v>492</v>
      </c>
      <c r="Q393" s="168" t="s">
        <v>309</v>
      </c>
      <c r="R393" s="143">
        <f t="shared" ref="R393:S395" si="30">R394</f>
        <v>4032259</v>
      </c>
      <c r="S393" s="242">
        <f t="shared" si="30"/>
        <v>3996019.5</v>
      </c>
      <c r="T393" s="262">
        <f t="shared" si="25"/>
        <v>99.10126060850753</v>
      </c>
    </row>
    <row r="394" spans="1:20" s="4" customFormat="1" hidden="1">
      <c r="A394" s="83"/>
      <c r="B394" s="86"/>
      <c r="C394" s="74"/>
      <c r="D394" s="45"/>
      <c r="E394" s="122"/>
      <c r="F394" s="484" t="s">
        <v>526</v>
      </c>
      <c r="G394" s="502"/>
      <c r="H394" s="134"/>
      <c r="I394" s="28"/>
      <c r="J394" s="28"/>
      <c r="K394" s="28"/>
      <c r="L394" s="28"/>
      <c r="M394" s="28"/>
      <c r="N394" s="28"/>
      <c r="O394" s="31" t="s">
        <v>30</v>
      </c>
      <c r="P394" s="31" t="s">
        <v>491</v>
      </c>
      <c r="Q394" s="168" t="s">
        <v>309</v>
      </c>
      <c r="R394" s="143">
        <f t="shared" si="30"/>
        <v>4032259</v>
      </c>
      <c r="S394" s="242">
        <f t="shared" si="30"/>
        <v>3996019.5</v>
      </c>
      <c r="T394" s="262">
        <f t="shared" si="25"/>
        <v>99.10126060850753</v>
      </c>
    </row>
    <row r="395" spans="1:20" s="4" customFormat="1" hidden="1">
      <c r="A395" s="83"/>
      <c r="B395" s="86"/>
      <c r="C395" s="74"/>
      <c r="D395" s="45"/>
      <c r="E395" s="122"/>
      <c r="F395" s="484" t="s">
        <v>527</v>
      </c>
      <c r="G395" s="502"/>
      <c r="H395" s="134"/>
      <c r="I395" s="28"/>
      <c r="J395" s="28"/>
      <c r="K395" s="28"/>
      <c r="L395" s="28"/>
      <c r="M395" s="28"/>
      <c r="N395" s="28"/>
      <c r="O395" s="31" t="s">
        <v>30</v>
      </c>
      <c r="P395" s="31" t="s">
        <v>528</v>
      </c>
      <c r="Q395" s="168" t="s">
        <v>309</v>
      </c>
      <c r="R395" s="143">
        <f t="shared" si="30"/>
        <v>4032259</v>
      </c>
      <c r="S395" s="242">
        <f t="shared" si="30"/>
        <v>3996019.5</v>
      </c>
      <c r="T395" s="262">
        <f t="shared" si="25"/>
        <v>99.10126060850753</v>
      </c>
    </row>
    <row r="396" spans="1:20" s="4" customFormat="1" hidden="1">
      <c r="A396" s="83"/>
      <c r="B396" s="86"/>
      <c r="C396" s="74"/>
      <c r="D396" s="45"/>
      <c r="E396" s="122"/>
      <c r="F396" s="484" t="s">
        <v>529</v>
      </c>
      <c r="G396" s="503"/>
      <c r="H396" s="134"/>
      <c r="I396" s="28"/>
      <c r="J396" s="28"/>
      <c r="K396" s="28"/>
      <c r="L396" s="28"/>
      <c r="M396" s="28"/>
      <c r="N396" s="28"/>
      <c r="O396" s="31" t="s">
        <v>30</v>
      </c>
      <c r="P396" s="31" t="s">
        <v>530</v>
      </c>
      <c r="Q396" s="168" t="s">
        <v>309</v>
      </c>
      <c r="R396" s="143">
        <f>R397+R400</f>
        <v>4032259</v>
      </c>
      <c r="S396" s="242">
        <f>S397+S400</f>
        <v>3996019.5</v>
      </c>
      <c r="T396" s="262">
        <f t="shared" si="25"/>
        <v>99.10126060850753</v>
      </c>
    </row>
    <row r="397" spans="1:20" s="4" customFormat="1" hidden="1">
      <c r="A397" s="83"/>
      <c r="B397" s="86"/>
      <c r="C397" s="74"/>
      <c r="D397" s="45"/>
      <c r="E397" s="122"/>
      <c r="F397" s="495" t="s">
        <v>99</v>
      </c>
      <c r="G397" s="496"/>
      <c r="H397" s="134"/>
      <c r="I397" s="28"/>
      <c r="J397" s="28"/>
      <c r="K397" s="28"/>
      <c r="L397" s="28"/>
      <c r="M397" s="28"/>
      <c r="N397" s="28"/>
      <c r="O397" s="31" t="s">
        <v>30</v>
      </c>
      <c r="P397" s="31" t="s">
        <v>530</v>
      </c>
      <c r="Q397" s="168" t="s">
        <v>101</v>
      </c>
      <c r="R397" s="143">
        <f>R398</f>
        <v>4000000</v>
      </c>
      <c r="S397" s="143">
        <f>S398</f>
        <v>3964051.34</v>
      </c>
      <c r="T397" s="262">
        <f t="shared" si="25"/>
        <v>99.101283499999994</v>
      </c>
    </row>
    <row r="398" spans="1:20" s="4" customFormat="1" hidden="1">
      <c r="A398" s="83"/>
      <c r="B398" s="86"/>
      <c r="C398" s="74"/>
      <c r="D398" s="45"/>
      <c r="E398" s="122"/>
      <c r="F398" s="497" t="s">
        <v>531</v>
      </c>
      <c r="G398" s="498"/>
      <c r="H398" s="134"/>
      <c r="I398" s="28"/>
      <c r="J398" s="28"/>
      <c r="K398" s="28"/>
      <c r="L398" s="28"/>
      <c r="M398" s="28"/>
      <c r="N398" s="28"/>
      <c r="O398" s="31" t="s">
        <v>30</v>
      </c>
      <c r="P398" s="31" t="s">
        <v>530</v>
      </c>
      <c r="Q398" s="168" t="s">
        <v>532</v>
      </c>
      <c r="R398" s="143">
        <v>4000000</v>
      </c>
      <c r="S398" s="242">
        <v>3964051.34</v>
      </c>
      <c r="T398" s="262">
        <f t="shared" ref="T398:T461" si="31">S398/R398*100</f>
        <v>99.101283499999994</v>
      </c>
    </row>
    <row r="399" spans="1:20" s="4" customFormat="1" hidden="1">
      <c r="A399" s="83"/>
      <c r="B399" s="86"/>
      <c r="C399" s="74"/>
      <c r="D399" s="45"/>
      <c r="E399" s="122"/>
      <c r="F399" s="497" t="s">
        <v>533</v>
      </c>
      <c r="G399" s="498"/>
      <c r="H399" s="134"/>
      <c r="I399" s="28"/>
      <c r="J399" s="28"/>
      <c r="K399" s="28"/>
      <c r="L399" s="28"/>
      <c r="M399" s="28"/>
      <c r="N399" s="28"/>
      <c r="O399" s="31" t="s">
        <v>30</v>
      </c>
      <c r="P399" s="31" t="s">
        <v>534</v>
      </c>
      <c r="Q399" s="168" t="s">
        <v>309</v>
      </c>
      <c r="R399" s="143">
        <f>R400</f>
        <v>32259</v>
      </c>
      <c r="S399" s="242">
        <f>S400</f>
        <v>31968.16</v>
      </c>
      <c r="T399" s="262">
        <f t="shared" si="31"/>
        <v>99.098422145757766</v>
      </c>
    </row>
    <row r="400" spans="1:20" s="4" customFormat="1" hidden="1">
      <c r="A400" s="83"/>
      <c r="B400" s="86"/>
      <c r="C400" s="74"/>
      <c r="D400" s="45"/>
      <c r="E400" s="122"/>
      <c r="F400" s="495" t="s">
        <v>99</v>
      </c>
      <c r="G400" s="496"/>
      <c r="H400" s="134"/>
      <c r="I400" s="28"/>
      <c r="J400" s="28"/>
      <c r="K400" s="28"/>
      <c r="L400" s="28"/>
      <c r="M400" s="28"/>
      <c r="N400" s="28"/>
      <c r="O400" s="31" t="s">
        <v>30</v>
      </c>
      <c r="P400" s="31" t="s">
        <v>534</v>
      </c>
      <c r="Q400" s="168" t="s">
        <v>101</v>
      </c>
      <c r="R400" s="143">
        <f>R401</f>
        <v>32259</v>
      </c>
      <c r="S400" s="143">
        <f>S401</f>
        <v>31968.16</v>
      </c>
      <c r="T400" s="262">
        <f t="shared" si="31"/>
        <v>99.098422145757766</v>
      </c>
    </row>
    <row r="401" spans="1:20" s="4" customFormat="1" hidden="1">
      <c r="A401" s="83"/>
      <c r="B401" s="86"/>
      <c r="C401" s="74"/>
      <c r="D401" s="45"/>
      <c r="E401" s="122"/>
      <c r="F401" s="497" t="s">
        <v>531</v>
      </c>
      <c r="G401" s="498"/>
      <c r="H401" s="366"/>
      <c r="I401" s="367"/>
      <c r="J401" s="367"/>
      <c r="K401" s="367"/>
      <c r="L401" s="367"/>
      <c r="M401" s="367"/>
      <c r="N401" s="367"/>
      <c r="O401" s="31" t="s">
        <v>30</v>
      </c>
      <c r="P401" s="31" t="s">
        <v>534</v>
      </c>
      <c r="Q401" s="168" t="s">
        <v>532</v>
      </c>
      <c r="R401" s="143">
        <v>32259</v>
      </c>
      <c r="S401" s="242">
        <v>31968.16</v>
      </c>
      <c r="T401" s="262">
        <f t="shared" si="31"/>
        <v>99.098422145757766</v>
      </c>
    </row>
    <row r="402" spans="1:20" s="4" customFormat="1" ht="45.75" customHeight="1">
      <c r="A402" s="83"/>
      <c r="B402" s="86"/>
      <c r="C402" s="74"/>
      <c r="D402" s="45"/>
      <c r="E402" s="122"/>
      <c r="F402" s="484" t="s">
        <v>57</v>
      </c>
      <c r="G402" s="488"/>
      <c r="H402" s="28"/>
      <c r="I402" s="28"/>
      <c r="J402" s="28"/>
      <c r="K402" s="28"/>
      <c r="L402" s="28"/>
      <c r="M402" s="28"/>
      <c r="N402" s="28"/>
      <c r="O402" s="31" t="s">
        <v>58</v>
      </c>
      <c r="P402" s="31" t="s">
        <v>473</v>
      </c>
      <c r="Q402" s="168" t="s">
        <v>309</v>
      </c>
      <c r="R402" s="143">
        <f t="shared" ref="R402:S407" si="32">R403</f>
        <v>70000</v>
      </c>
      <c r="S402" s="242">
        <f t="shared" si="32"/>
        <v>70000</v>
      </c>
      <c r="T402" s="262">
        <f t="shared" si="31"/>
        <v>100</v>
      </c>
    </row>
    <row r="403" spans="1:20" s="4" customFormat="1" hidden="1">
      <c r="A403" s="83"/>
      <c r="B403" s="86"/>
      <c r="C403" s="74"/>
      <c r="D403" s="45"/>
      <c r="E403" s="122"/>
      <c r="F403" s="484" t="s">
        <v>59</v>
      </c>
      <c r="G403" s="488"/>
      <c r="H403" s="28"/>
      <c r="I403" s="28"/>
      <c r="J403" s="28"/>
      <c r="K403" s="28"/>
      <c r="L403" s="28"/>
      <c r="M403" s="28"/>
      <c r="N403" s="28"/>
      <c r="O403" s="31" t="s">
        <v>58</v>
      </c>
      <c r="P403" s="31" t="s">
        <v>61</v>
      </c>
      <c r="Q403" s="168" t="s">
        <v>309</v>
      </c>
      <c r="R403" s="143">
        <f t="shared" si="32"/>
        <v>70000</v>
      </c>
      <c r="S403" s="242">
        <f t="shared" si="32"/>
        <v>70000</v>
      </c>
      <c r="T403" s="262">
        <f t="shared" si="31"/>
        <v>100</v>
      </c>
    </row>
    <row r="404" spans="1:20" s="4" customFormat="1" hidden="1">
      <c r="A404" s="83"/>
      <c r="B404" s="86"/>
      <c r="C404" s="74"/>
      <c r="D404" s="45"/>
      <c r="E404" s="122"/>
      <c r="F404" s="484" t="s">
        <v>208</v>
      </c>
      <c r="G404" s="488"/>
      <c r="H404" s="28"/>
      <c r="I404" s="28"/>
      <c r="J404" s="28"/>
      <c r="K404" s="28"/>
      <c r="L404" s="28"/>
      <c r="M404" s="28"/>
      <c r="N404" s="28"/>
      <c r="O404" s="31" t="s">
        <v>58</v>
      </c>
      <c r="P404" s="31" t="s">
        <v>63</v>
      </c>
      <c r="Q404" s="168" t="s">
        <v>309</v>
      </c>
      <c r="R404" s="143">
        <f t="shared" si="32"/>
        <v>70000</v>
      </c>
      <c r="S404" s="242">
        <f t="shared" si="32"/>
        <v>70000</v>
      </c>
      <c r="T404" s="262">
        <f t="shared" si="31"/>
        <v>100</v>
      </c>
    </row>
    <row r="405" spans="1:20" s="4" customFormat="1" hidden="1">
      <c r="A405" s="83"/>
      <c r="B405" s="86"/>
      <c r="C405" s="74"/>
      <c r="D405" s="45"/>
      <c r="E405" s="122"/>
      <c r="F405" s="484" t="s">
        <v>62</v>
      </c>
      <c r="G405" s="488"/>
      <c r="H405" s="28"/>
      <c r="I405" s="28"/>
      <c r="J405" s="28"/>
      <c r="K405" s="28"/>
      <c r="L405" s="28"/>
      <c r="M405" s="28"/>
      <c r="N405" s="28"/>
      <c r="O405" s="31" t="s">
        <v>58</v>
      </c>
      <c r="P405" s="31" t="s">
        <v>64</v>
      </c>
      <c r="Q405" s="168" t="s">
        <v>309</v>
      </c>
      <c r="R405" s="143">
        <f t="shared" si="32"/>
        <v>70000</v>
      </c>
      <c r="S405" s="242">
        <f t="shared" si="32"/>
        <v>70000</v>
      </c>
      <c r="T405" s="262">
        <f t="shared" si="31"/>
        <v>100</v>
      </c>
    </row>
    <row r="406" spans="1:20" s="4" customFormat="1" hidden="1">
      <c r="A406" s="83"/>
      <c r="B406" s="86"/>
      <c r="C406" s="74"/>
      <c r="D406" s="45"/>
      <c r="E406" s="122"/>
      <c r="F406" s="484" t="s">
        <v>66</v>
      </c>
      <c r="G406" s="488"/>
      <c r="H406" s="28"/>
      <c r="I406" s="28"/>
      <c r="J406" s="28"/>
      <c r="K406" s="28"/>
      <c r="L406" s="28"/>
      <c r="M406" s="28"/>
      <c r="N406" s="28"/>
      <c r="O406" s="31" t="s">
        <v>58</v>
      </c>
      <c r="P406" s="31" t="s">
        <v>64</v>
      </c>
      <c r="Q406" s="168" t="s">
        <v>309</v>
      </c>
      <c r="R406" s="143">
        <f t="shared" si="32"/>
        <v>70000</v>
      </c>
      <c r="S406" s="242">
        <f t="shared" si="32"/>
        <v>70000</v>
      </c>
      <c r="T406" s="262">
        <f t="shared" si="31"/>
        <v>100</v>
      </c>
    </row>
    <row r="407" spans="1:20" s="4" customFormat="1" hidden="1">
      <c r="A407" s="83"/>
      <c r="B407" s="86"/>
      <c r="C407" s="74"/>
      <c r="D407" s="45"/>
      <c r="E407" s="122"/>
      <c r="F407" s="484" t="s">
        <v>380</v>
      </c>
      <c r="G407" s="504"/>
      <c r="H407" s="28"/>
      <c r="I407" s="28"/>
      <c r="J407" s="28"/>
      <c r="K407" s="28"/>
      <c r="L407" s="28"/>
      <c r="M407" s="28"/>
      <c r="N407" s="28"/>
      <c r="O407" s="31" t="s">
        <v>58</v>
      </c>
      <c r="P407" s="31" t="s">
        <v>64</v>
      </c>
      <c r="Q407" s="168" t="s">
        <v>379</v>
      </c>
      <c r="R407" s="143">
        <f t="shared" si="32"/>
        <v>70000</v>
      </c>
      <c r="S407" s="242">
        <f t="shared" si="32"/>
        <v>70000</v>
      </c>
      <c r="T407" s="262">
        <f t="shared" si="31"/>
        <v>100</v>
      </c>
    </row>
    <row r="408" spans="1:20" s="4" customFormat="1" hidden="1">
      <c r="A408" s="83"/>
      <c r="B408" s="86"/>
      <c r="C408" s="74"/>
      <c r="D408" s="45"/>
      <c r="E408" s="122"/>
      <c r="F408" s="484" t="s">
        <v>449</v>
      </c>
      <c r="G408" s="488"/>
      <c r="H408" s="28"/>
      <c r="I408" s="28"/>
      <c r="J408" s="28"/>
      <c r="K408" s="28"/>
      <c r="L408" s="28"/>
      <c r="M408" s="28"/>
      <c r="N408" s="28"/>
      <c r="O408" s="31" t="s">
        <v>58</v>
      </c>
      <c r="P408" s="31" t="s">
        <v>64</v>
      </c>
      <c r="Q408" s="168" t="s">
        <v>448</v>
      </c>
      <c r="R408" s="143">
        <v>70000</v>
      </c>
      <c r="S408" s="242">
        <v>70000</v>
      </c>
      <c r="T408" s="262">
        <f t="shared" si="31"/>
        <v>100</v>
      </c>
    </row>
    <row r="409" spans="1:20" s="4" customFormat="1" ht="31.5" customHeight="1">
      <c r="A409" s="41">
        <v>1803</v>
      </c>
      <c r="B409" s="35"/>
      <c r="C409" s="36" t="s">
        <v>270</v>
      </c>
      <c r="D409" s="45" t="s">
        <v>348</v>
      </c>
      <c r="E409" s="122"/>
      <c r="F409" s="486" t="s">
        <v>411</v>
      </c>
      <c r="G409" s="487"/>
      <c r="H409" s="28" t="e">
        <f>H435+#REF!</f>
        <v>#REF!</v>
      </c>
      <c r="I409" s="28" t="e">
        <f>I435+#REF!</f>
        <v>#REF!</v>
      </c>
      <c r="J409" s="28" t="e">
        <f>J435+#REF!</f>
        <v>#REF!</v>
      </c>
      <c r="K409" s="28" t="e">
        <f>K435+#REF!</f>
        <v>#REF!</v>
      </c>
      <c r="L409" s="28" t="e">
        <f>L435+#REF!</f>
        <v>#REF!</v>
      </c>
      <c r="M409" s="28" t="e">
        <f>M435+#REF!</f>
        <v>#REF!</v>
      </c>
      <c r="N409" s="28" t="e">
        <f>N435+#REF!</f>
        <v>#REF!</v>
      </c>
      <c r="O409" s="31" t="s">
        <v>348</v>
      </c>
      <c r="P409" s="31" t="s">
        <v>473</v>
      </c>
      <c r="Q409" s="168" t="s">
        <v>309</v>
      </c>
      <c r="R409" s="143">
        <f>R410+R418+R438</f>
        <v>4427895</v>
      </c>
      <c r="S409" s="242">
        <f>S410+S418+S438</f>
        <v>4423894.5999999996</v>
      </c>
      <c r="T409" s="262">
        <f t="shared" si="31"/>
        <v>99.909654587563608</v>
      </c>
    </row>
    <row r="410" spans="1:20" s="4" customFormat="1" hidden="1">
      <c r="A410" s="41"/>
      <c r="B410" s="175"/>
      <c r="C410" s="93"/>
      <c r="D410" s="45"/>
      <c r="E410" s="122"/>
      <c r="F410" s="515" t="s">
        <v>196</v>
      </c>
      <c r="G410" s="516"/>
      <c r="H410" s="28"/>
      <c r="I410" s="28"/>
      <c r="J410" s="28"/>
      <c r="K410" s="28"/>
      <c r="L410" s="28"/>
      <c r="M410" s="28"/>
      <c r="N410" s="28"/>
      <c r="O410" s="31" t="s">
        <v>348</v>
      </c>
      <c r="P410" s="133" t="s">
        <v>504</v>
      </c>
      <c r="Q410" s="168" t="s">
        <v>309</v>
      </c>
      <c r="R410" s="143">
        <f>R411</f>
        <v>3727895</v>
      </c>
      <c r="S410" s="242">
        <f>S411</f>
        <v>3723894.6</v>
      </c>
      <c r="T410" s="262">
        <f t="shared" si="31"/>
        <v>99.892690110638853</v>
      </c>
    </row>
    <row r="411" spans="1:20" s="4" customFormat="1" hidden="1">
      <c r="A411" s="41"/>
      <c r="B411" s="175"/>
      <c r="C411" s="93"/>
      <c r="D411" s="45"/>
      <c r="E411" s="122"/>
      <c r="F411" s="551" t="s">
        <v>238</v>
      </c>
      <c r="G411" s="551"/>
      <c r="H411" s="143"/>
      <c r="I411" s="143"/>
      <c r="J411" s="143"/>
      <c r="K411" s="143"/>
      <c r="L411" s="143"/>
      <c r="M411" s="143"/>
      <c r="N411" s="143"/>
      <c r="O411" s="133" t="s">
        <v>348</v>
      </c>
      <c r="P411" s="133" t="s">
        <v>163</v>
      </c>
      <c r="Q411" s="294" t="s">
        <v>309</v>
      </c>
      <c r="R411" s="143">
        <f>R413</f>
        <v>3727895</v>
      </c>
      <c r="S411" s="242">
        <f>S413</f>
        <v>3723894.6</v>
      </c>
      <c r="T411" s="262">
        <f t="shared" si="31"/>
        <v>99.892690110638853</v>
      </c>
    </row>
    <row r="412" spans="1:20" s="4" customFormat="1" hidden="1">
      <c r="A412" s="41"/>
      <c r="B412" s="175"/>
      <c r="C412" s="93"/>
      <c r="D412" s="45"/>
      <c r="E412" s="122"/>
      <c r="F412" s="549" t="s">
        <v>209</v>
      </c>
      <c r="G412" s="550"/>
      <c r="H412" s="143"/>
      <c r="I412" s="143"/>
      <c r="J412" s="143"/>
      <c r="K412" s="143"/>
      <c r="L412" s="143"/>
      <c r="M412" s="143"/>
      <c r="N412" s="143"/>
      <c r="O412" s="133" t="s">
        <v>348</v>
      </c>
      <c r="P412" s="151" t="s">
        <v>210</v>
      </c>
      <c r="Q412" s="294" t="s">
        <v>309</v>
      </c>
      <c r="R412" s="143">
        <f>R413</f>
        <v>3727895</v>
      </c>
      <c r="S412" s="242">
        <f>S413</f>
        <v>3723894.6</v>
      </c>
      <c r="T412" s="262">
        <f t="shared" si="31"/>
        <v>99.892690110638853</v>
      </c>
    </row>
    <row r="413" spans="1:20" s="4" customFormat="1" hidden="1">
      <c r="A413" s="41"/>
      <c r="B413" s="175"/>
      <c r="C413" s="93"/>
      <c r="D413" s="45"/>
      <c r="E413" s="122"/>
      <c r="F413" s="552" t="s">
        <v>249</v>
      </c>
      <c r="G413" s="493"/>
      <c r="H413" s="144"/>
      <c r="I413" s="144"/>
      <c r="J413" s="144"/>
      <c r="K413" s="144"/>
      <c r="L413" s="144"/>
      <c r="M413" s="144"/>
      <c r="N413" s="144"/>
      <c r="O413" s="133" t="s">
        <v>348</v>
      </c>
      <c r="P413" s="151" t="s">
        <v>210</v>
      </c>
      <c r="Q413" s="294" t="s">
        <v>309</v>
      </c>
      <c r="R413" s="143">
        <f>R415+R417</f>
        <v>3727895</v>
      </c>
      <c r="S413" s="242">
        <f>S415+S417</f>
        <v>3723894.6</v>
      </c>
      <c r="T413" s="262">
        <f t="shared" si="31"/>
        <v>99.892690110638853</v>
      </c>
    </row>
    <row r="414" spans="1:20" s="4" customFormat="1" hidden="1">
      <c r="A414" s="41"/>
      <c r="B414" s="175"/>
      <c r="C414" s="93"/>
      <c r="D414" s="45"/>
      <c r="E414" s="122"/>
      <c r="F414" s="484" t="s">
        <v>458</v>
      </c>
      <c r="G414" s="488"/>
      <c r="H414" s="144"/>
      <c r="I414" s="144"/>
      <c r="J414" s="144"/>
      <c r="K414" s="144"/>
      <c r="L414" s="144"/>
      <c r="M414" s="144"/>
      <c r="N414" s="144"/>
      <c r="O414" s="133" t="s">
        <v>348</v>
      </c>
      <c r="P414" s="151" t="s">
        <v>210</v>
      </c>
      <c r="Q414" s="294" t="s">
        <v>397</v>
      </c>
      <c r="R414" s="143">
        <f>R415</f>
        <v>292000.40000000002</v>
      </c>
      <c r="S414" s="242">
        <f>S415</f>
        <v>288000</v>
      </c>
      <c r="T414" s="262">
        <f t="shared" si="31"/>
        <v>98.630001876709755</v>
      </c>
    </row>
    <row r="415" spans="1:20" s="4" customFormat="1" hidden="1">
      <c r="A415" s="41"/>
      <c r="B415" s="175"/>
      <c r="C415" s="93"/>
      <c r="D415" s="45"/>
      <c r="E415" s="122"/>
      <c r="F415" s="548" t="s">
        <v>463</v>
      </c>
      <c r="G415" s="514"/>
      <c r="H415" s="144"/>
      <c r="I415" s="144"/>
      <c r="J415" s="144"/>
      <c r="K415" s="144"/>
      <c r="L415" s="144"/>
      <c r="M415" s="144"/>
      <c r="N415" s="144"/>
      <c r="O415" s="133" t="s">
        <v>348</v>
      </c>
      <c r="P415" s="151" t="s">
        <v>210</v>
      </c>
      <c r="Q415" s="294" t="s">
        <v>462</v>
      </c>
      <c r="R415" s="143">
        <v>292000.40000000002</v>
      </c>
      <c r="S415" s="242">
        <v>288000</v>
      </c>
      <c r="T415" s="262">
        <f t="shared" si="31"/>
        <v>98.630001876709755</v>
      </c>
    </row>
    <row r="416" spans="1:20" s="4" customFormat="1" hidden="1">
      <c r="A416" s="41"/>
      <c r="B416" s="175"/>
      <c r="C416" s="93"/>
      <c r="D416" s="45"/>
      <c r="E416" s="122"/>
      <c r="F416" s="491" t="s">
        <v>243</v>
      </c>
      <c r="G416" s="491"/>
      <c r="H416" s="144"/>
      <c r="I416" s="144"/>
      <c r="J416" s="144"/>
      <c r="K416" s="144"/>
      <c r="L416" s="144"/>
      <c r="M416" s="144"/>
      <c r="N416" s="144"/>
      <c r="O416" s="133" t="s">
        <v>348</v>
      </c>
      <c r="P416" s="151" t="s">
        <v>210</v>
      </c>
      <c r="Q416" s="358">
        <v>600</v>
      </c>
      <c r="R416" s="143">
        <f>R417</f>
        <v>3435894.6</v>
      </c>
      <c r="S416" s="242">
        <f>S417</f>
        <v>3435894.6</v>
      </c>
      <c r="T416" s="262">
        <f t="shared" si="31"/>
        <v>100</v>
      </c>
    </row>
    <row r="417" spans="1:20" s="4" customFormat="1" hidden="1">
      <c r="A417" s="41"/>
      <c r="B417" s="175"/>
      <c r="C417" s="93"/>
      <c r="D417" s="45"/>
      <c r="E417" s="122"/>
      <c r="F417" s="491" t="s">
        <v>456</v>
      </c>
      <c r="G417" s="493"/>
      <c r="H417" s="144"/>
      <c r="I417" s="144"/>
      <c r="J417" s="144"/>
      <c r="K417" s="144"/>
      <c r="L417" s="144"/>
      <c r="M417" s="144"/>
      <c r="N417" s="144"/>
      <c r="O417" s="133" t="s">
        <v>348</v>
      </c>
      <c r="P417" s="151" t="s">
        <v>500</v>
      </c>
      <c r="Q417" s="358">
        <v>610</v>
      </c>
      <c r="R417" s="143">
        <v>3435894.6</v>
      </c>
      <c r="S417" s="242">
        <v>3435894.6</v>
      </c>
      <c r="T417" s="262">
        <f t="shared" si="31"/>
        <v>100</v>
      </c>
    </row>
    <row r="418" spans="1:20" s="4" customFormat="1" hidden="1">
      <c r="A418" s="41"/>
      <c r="B418" s="175"/>
      <c r="C418" s="93"/>
      <c r="D418" s="45"/>
      <c r="E418" s="122"/>
      <c r="F418" s="487" t="s">
        <v>207</v>
      </c>
      <c r="G418" s="487"/>
      <c r="H418" s="172"/>
      <c r="I418" s="172"/>
      <c r="J418" s="172"/>
      <c r="K418" s="172"/>
      <c r="L418" s="172"/>
      <c r="M418" s="172"/>
      <c r="N418" s="172"/>
      <c r="O418" s="133" t="s">
        <v>348</v>
      </c>
      <c r="P418" s="450" t="s">
        <v>499</v>
      </c>
      <c r="Q418" s="294" t="s">
        <v>309</v>
      </c>
      <c r="R418" s="143">
        <f>R419</f>
        <v>685000</v>
      </c>
      <c r="S418" s="242">
        <f>S419</f>
        <v>685000</v>
      </c>
      <c r="T418" s="262">
        <f t="shared" si="31"/>
        <v>100</v>
      </c>
    </row>
    <row r="419" spans="1:20" s="4" customFormat="1" hidden="1">
      <c r="A419" s="41"/>
      <c r="B419" s="175"/>
      <c r="C419" s="93"/>
      <c r="D419" s="45"/>
      <c r="E419" s="122"/>
      <c r="F419" s="490" t="s">
        <v>208</v>
      </c>
      <c r="G419" s="490"/>
      <c r="H419" s="172"/>
      <c r="I419" s="172"/>
      <c r="J419" s="172"/>
      <c r="K419" s="172"/>
      <c r="L419" s="172"/>
      <c r="M419" s="172"/>
      <c r="N419" s="172"/>
      <c r="O419" s="58" t="s">
        <v>348</v>
      </c>
      <c r="P419" s="151" t="s">
        <v>148</v>
      </c>
      <c r="Q419" s="292" t="s">
        <v>309</v>
      </c>
      <c r="R419" s="143">
        <f>R420</f>
        <v>685000</v>
      </c>
      <c r="S419" s="242">
        <f>S420</f>
        <v>685000</v>
      </c>
      <c r="T419" s="262">
        <f t="shared" si="31"/>
        <v>100</v>
      </c>
    </row>
    <row r="420" spans="1:20" s="4" customFormat="1" hidden="1">
      <c r="A420" s="41"/>
      <c r="B420" s="175"/>
      <c r="C420" s="93"/>
      <c r="D420" s="45"/>
      <c r="E420" s="122"/>
      <c r="F420" s="549" t="s">
        <v>209</v>
      </c>
      <c r="G420" s="550"/>
      <c r="H420" s="144"/>
      <c r="I420" s="144"/>
      <c r="J420" s="144"/>
      <c r="K420" s="144"/>
      <c r="L420" s="144"/>
      <c r="M420" s="144"/>
      <c r="N420" s="144"/>
      <c r="O420" s="133" t="s">
        <v>348</v>
      </c>
      <c r="P420" s="293" t="s">
        <v>161</v>
      </c>
      <c r="Q420" s="294" t="s">
        <v>309</v>
      </c>
      <c r="R420" s="143">
        <f>R421+R431+R426</f>
        <v>685000</v>
      </c>
      <c r="S420" s="242">
        <f>S421+S431+S426</f>
        <v>685000</v>
      </c>
      <c r="T420" s="262">
        <f t="shared" si="31"/>
        <v>100</v>
      </c>
    </row>
    <row r="421" spans="1:20" s="4" customFormat="1" hidden="1">
      <c r="A421" s="41"/>
      <c r="B421" s="175"/>
      <c r="C421" s="93"/>
      <c r="D421" s="45"/>
      <c r="E421" s="122"/>
      <c r="F421" s="546" t="s">
        <v>241</v>
      </c>
      <c r="G421" s="547"/>
      <c r="O421" s="133" t="s">
        <v>348</v>
      </c>
      <c r="P421" s="293" t="s">
        <v>161</v>
      </c>
      <c r="Q421" s="229" t="s">
        <v>309</v>
      </c>
      <c r="R421" s="143">
        <f>R424+R422</f>
        <v>100000</v>
      </c>
      <c r="S421" s="242">
        <f>S424+S422</f>
        <v>100000</v>
      </c>
      <c r="T421" s="262">
        <f t="shared" si="31"/>
        <v>100</v>
      </c>
    </row>
    <row r="422" spans="1:20" s="4" customFormat="1" hidden="1">
      <c r="A422" s="41"/>
      <c r="B422" s="175"/>
      <c r="C422" s="93"/>
      <c r="D422" s="45"/>
      <c r="E422" s="122"/>
      <c r="F422" s="484" t="s">
        <v>376</v>
      </c>
      <c r="G422" s="488"/>
      <c r="O422" s="133" t="s">
        <v>348</v>
      </c>
      <c r="P422" s="293" t="s">
        <v>161</v>
      </c>
      <c r="Q422" s="294" t="s">
        <v>377</v>
      </c>
      <c r="R422" s="143">
        <f>R423</f>
        <v>8345</v>
      </c>
      <c r="S422" s="242">
        <f>S423</f>
        <v>8345</v>
      </c>
      <c r="T422" s="262">
        <f t="shared" si="31"/>
        <v>100</v>
      </c>
    </row>
    <row r="423" spans="1:20" s="4" customFormat="1" hidden="1">
      <c r="A423" s="41"/>
      <c r="B423" s="175"/>
      <c r="C423" s="93"/>
      <c r="D423" s="45"/>
      <c r="E423" s="122"/>
      <c r="F423" s="520" t="s">
        <v>451</v>
      </c>
      <c r="G423" s="521"/>
      <c r="O423" s="133" t="s">
        <v>348</v>
      </c>
      <c r="P423" s="293" t="s">
        <v>161</v>
      </c>
      <c r="Q423" s="294" t="s">
        <v>450</v>
      </c>
      <c r="R423" s="143">
        <v>8345</v>
      </c>
      <c r="S423" s="143">
        <v>8345</v>
      </c>
      <c r="T423" s="262">
        <f t="shared" si="31"/>
        <v>100</v>
      </c>
    </row>
    <row r="424" spans="1:20" s="4" customFormat="1" hidden="1">
      <c r="A424" s="41"/>
      <c r="B424" s="175"/>
      <c r="C424" s="93"/>
      <c r="D424" s="45"/>
      <c r="E424" s="122"/>
      <c r="F424" s="484" t="s">
        <v>380</v>
      </c>
      <c r="G424" s="504"/>
      <c r="O424" s="246" t="s">
        <v>348</v>
      </c>
      <c r="P424" s="293" t="s">
        <v>161</v>
      </c>
      <c r="Q424" s="358">
        <v>200</v>
      </c>
      <c r="R424" s="143">
        <f>R425</f>
        <v>91655</v>
      </c>
      <c r="S424" s="242">
        <f>S425</f>
        <v>91655</v>
      </c>
      <c r="T424" s="262">
        <f t="shared" si="31"/>
        <v>100</v>
      </c>
    </row>
    <row r="425" spans="1:20" s="4" customFormat="1" hidden="1">
      <c r="A425" s="41"/>
      <c r="B425" s="175"/>
      <c r="C425" s="93"/>
      <c r="D425" s="45"/>
      <c r="E425" s="122"/>
      <c r="F425" s="484" t="s">
        <v>449</v>
      </c>
      <c r="G425" s="488"/>
      <c r="O425" s="246" t="s">
        <v>348</v>
      </c>
      <c r="P425" s="31" t="s">
        <v>176</v>
      </c>
      <c r="Q425" s="358">
        <v>240</v>
      </c>
      <c r="R425" s="143">
        <v>91655</v>
      </c>
      <c r="S425" s="143">
        <v>91655</v>
      </c>
      <c r="T425" s="262">
        <f t="shared" si="31"/>
        <v>100</v>
      </c>
    </row>
    <row r="426" spans="1:20" s="4" customFormat="1" hidden="1">
      <c r="A426" s="41"/>
      <c r="B426" s="175"/>
      <c r="C426" s="93"/>
      <c r="D426" s="45"/>
      <c r="E426" s="122"/>
      <c r="F426" s="544" t="s">
        <v>85</v>
      </c>
      <c r="G426" s="545"/>
      <c r="O426" s="236" t="s">
        <v>348</v>
      </c>
      <c r="P426" s="31" t="s">
        <v>176</v>
      </c>
      <c r="Q426" s="345" t="s">
        <v>309</v>
      </c>
      <c r="R426" s="142">
        <f>R429+R427</f>
        <v>400000</v>
      </c>
      <c r="S426" s="328">
        <f>S429+S427</f>
        <v>400000</v>
      </c>
      <c r="T426" s="262">
        <f t="shared" si="31"/>
        <v>100</v>
      </c>
    </row>
    <row r="427" spans="1:20" s="4" customFormat="1" hidden="1">
      <c r="A427" s="41"/>
      <c r="B427" s="175"/>
      <c r="C427" s="93"/>
      <c r="D427" s="45"/>
      <c r="E427" s="122"/>
      <c r="F427" s="484" t="s">
        <v>376</v>
      </c>
      <c r="G427" s="488"/>
      <c r="O427" s="176" t="s">
        <v>348</v>
      </c>
      <c r="P427" s="31" t="s">
        <v>176</v>
      </c>
      <c r="Q427" s="345" t="s">
        <v>377</v>
      </c>
      <c r="R427" s="142">
        <f>R428</f>
        <v>111319</v>
      </c>
      <c r="S427" s="328">
        <f>S428</f>
        <v>111319</v>
      </c>
      <c r="T427" s="262">
        <f t="shared" si="31"/>
        <v>100</v>
      </c>
    </row>
    <row r="428" spans="1:20" s="4" customFormat="1" hidden="1">
      <c r="A428" s="41"/>
      <c r="B428" s="175"/>
      <c r="C428" s="93"/>
      <c r="D428" s="45"/>
      <c r="E428" s="122"/>
      <c r="F428" s="520" t="s">
        <v>451</v>
      </c>
      <c r="G428" s="521"/>
      <c r="O428" s="176" t="s">
        <v>348</v>
      </c>
      <c r="P428" s="31" t="s">
        <v>176</v>
      </c>
      <c r="Q428" s="345" t="s">
        <v>450</v>
      </c>
      <c r="R428" s="142">
        <v>111319</v>
      </c>
      <c r="S428" s="328">
        <v>111319</v>
      </c>
      <c r="T428" s="262">
        <f t="shared" si="31"/>
        <v>100</v>
      </c>
    </row>
    <row r="429" spans="1:20" s="4" customFormat="1" hidden="1">
      <c r="A429" s="41"/>
      <c r="B429" s="175"/>
      <c r="C429" s="93"/>
      <c r="D429" s="45"/>
      <c r="E429" s="122"/>
      <c r="F429" s="484" t="s">
        <v>380</v>
      </c>
      <c r="G429" s="504"/>
      <c r="O429" s="176" t="s">
        <v>348</v>
      </c>
      <c r="P429" s="31" t="s">
        <v>176</v>
      </c>
      <c r="Q429" s="168" t="s">
        <v>379</v>
      </c>
      <c r="R429" s="142">
        <f>R430</f>
        <v>288681</v>
      </c>
      <c r="S429" s="328">
        <f>S430</f>
        <v>288681</v>
      </c>
      <c r="T429" s="262">
        <f t="shared" si="31"/>
        <v>100</v>
      </c>
    </row>
    <row r="430" spans="1:20" s="4" customFormat="1" hidden="1">
      <c r="A430" s="41"/>
      <c r="B430" s="175"/>
      <c r="C430" s="93"/>
      <c r="D430" s="45"/>
      <c r="E430" s="122"/>
      <c r="F430" s="484" t="s">
        <v>449</v>
      </c>
      <c r="G430" s="488"/>
      <c r="H430" s="177"/>
      <c r="I430" s="177"/>
      <c r="J430" s="177"/>
      <c r="K430" s="177"/>
      <c r="L430" s="177"/>
      <c r="M430" s="177"/>
      <c r="N430" s="177"/>
      <c r="O430" s="176" t="s">
        <v>348</v>
      </c>
      <c r="P430" s="31" t="s">
        <v>162</v>
      </c>
      <c r="Q430" s="168" t="s">
        <v>448</v>
      </c>
      <c r="R430" s="142">
        <v>288681</v>
      </c>
      <c r="S430" s="328">
        <v>288681</v>
      </c>
      <c r="T430" s="262">
        <f t="shared" si="31"/>
        <v>100</v>
      </c>
    </row>
    <row r="431" spans="1:20" s="4" customFormat="1" hidden="1">
      <c r="A431" s="41"/>
      <c r="B431" s="175"/>
      <c r="C431" s="93"/>
      <c r="D431" s="45"/>
      <c r="E431" s="122"/>
      <c r="F431" s="544" t="s">
        <v>240</v>
      </c>
      <c r="G431" s="545"/>
      <c r="O431" s="236" t="s">
        <v>348</v>
      </c>
      <c r="P431" s="31" t="s">
        <v>162</v>
      </c>
      <c r="Q431" s="345" t="s">
        <v>309</v>
      </c>
      <c r="R431" s="142">
        <f>R434+R436+R432</f>
        <v>185000</v>
      </c>
      <c r="S431" s="328">
        <f>S434+S436+S432</f>
        <v>185000</v>
      </c>
      <c r="T431" s="262">
        <f t="shared" si="31"/>
        <v>100</v>
      </c>
    </row>
    <row r="432" spans="1:20" s="4" customFormat="1" hidden="1">
      <c r="A432" s="41"/>
      <c r="B432" s="175"/>
      <c r="C432" s="93"/>
      <c r="D432" s="45"/>
      <c r="E432" s="122"/>
      <c r="F432" s="484" t="s">
        <v>376</v>
      </c>
      <c r="G432" s="488"/>
      <c r="O432" s="236" t="s">
        <v>348</v>
      </c>
      <c r="P432" s="31" t="s">
        <v>162</v>
      </c>
      <c r="Q432" s="345" t="s">
        <v>377</v>
      </c>
      <c r="R432" s="142">
        <f>R433</f>
        <v>61800.800000000003</v>
      </c>
      <c r="S432" s="328">
        <f>S433</f>
        <v>61800.800000000003</v>
      </c>
      <c r="T432" s="262">
        <f t="shared" si="31"/>
        <v>100</v>
      </c>
    </row>
    <row r="433" spans="1:20" s="4" customFormat="1" hidden="1">
      <c r="A433" s="41"/>
      <c r="B433" s="175"/>
      <c r="C433" s="93"/>
      <c r="D433" s="45"/>
      <c r="E433" s="122"/>
      <c r="F433" s="520" t="s">
        <v>451</v>
      </c>
      <c r="G433" s="521"/>
      <c r="O433" s="236" t="s">
        <v>348</v>
      </c>
      <c r="P433" s="31" t="s">
        <v>162</v>
      </c>
      <c r="Q433" s="345" t="s">
        <v>450</v>
      </c>
      <c r="R433" s="142">
        <v>61800.800000000003</v>
      </c>
      <c r="S433" s="142">
        <v>61800.800000000003</v>
      </c>
      <c r="T433" s="262">
        <f t="shared" si="31"/>
        <v>100</v>
      </c>
    </row>
    <row r="434" spans="1:20" s="4" customFormat="1" hidden="1">
      <c r="A434" s="41"/>
      <c r="B434" s="175"/>
      <c r="C434" s="93"/>
      <c r="D434" s="45"/>
      <c r="E434" s="122"/>
      <c r="F434" s="484" t="s">
        <v>380</v>
      </c>
      <c r="G434" s="504"/>
      <c r="O434" s="176" t="s">
        <v>348</v>
      </c>
      <c r="P434" s="31" t="s">
        <v>162</v>
      </c>
      <c r="Q434" s="168" t="s">
        <v>379</v>
      </c>
      <c r="R434" s="142">
        <f>R435</f>
        <v>103199.2</v>
      </c>
      <c r="S434" s="328">
        <f>S435</f>
        <v>103199.2</v>
      </c>
      <c r="T434" s="262">
        <f t="shared" si="31"/>
        <v>100</v>
      </c>
    </row>
    <row r="435" spans="1:20" s="4" customFormat="1" hidden="1">
      <c r="A435" s="41"/>
      <c r="B435" s="175"/>
      <c r="C435" s="93"/>
      <c r="D435" s="45"/>
      <c r="E435" s="122"/>
      <c r="F435" s="484" t="s">
        <v>449</v>
      </c>
      <c r="G435" s="488"/>
      <c r="H435" s="177"/>
      <c r="I435" s="177"/>
      <c r="J435" s="177"/>
      <c r="K435" s="177"/>
      <c r="L435" s="177"/>
      <c r="M435" s="177"/>
      <c r="N435" s="177"/>
      <c r="O435" s="176" t="s">
        <v>348</v>
      </c>
      <c r="P435" s="31" t="s">
        <v>162</v>
      </c>
      <c r="Q435" s="168" t="s">
        <v>448</v>
      </c>
      <c r="R435" s="142">
        <v>103199.2</v>
      </c>
      <c r="S435" s="142">
        <v>103199.2</v>
      </c>
      <c r="T435" s="262">
        <f t="shared" si="31"/>
        <v>100</v>
      </c>
    </row>
    <row r="436" spans="1:20" s="4" customFormat="1" hidden="1">
      <c r="A436" s="41"/>
      <c r="B436" s="175"/>
      <c r="C436" s="93"/>
      <c r="D436" s="45"/>
      <c r="E436" s="122"/>
      <c r="F436" s="487" t="s">
        <v>243</v>
      </c>
      <c r="G436" s="487"/>
      <c r="H436" s="177"/>
      <c r="I436" s="177"/>
      <c r="J436" s="177"/>
      <c r="K436" s="177"/>
      <c r="L436" s="177"/>
      <c r="M436" s="177"/>
      <c r="N436" s="177"/>
      <c r="O436" s="176" t="s">
        <v>348</v>
      </c>
      <c r="P436" s="31" t="s">
        <v>162</v>
      </c>
      <c r="Q436" s="168" t="s">
        <v>369</v>
      </c>
      <c r="R436" s="142">
        <f>R437</f>
        <v>20000</v>
      </c>
      <c r="S436" s="328">
        <f>S437</f>
        <v>20000</v>
      </c>
      <c r="T436" s="262">
        <f t="shared" si="31"/>
        <v>100</v>
      </c>
    </row>
    <row r="437" spans="1:20" s="4" customFormat="1" hidden="1">
      <c r="A437" s="41"/>
      <c r="B437" s="175"/>
      <c r="C437" s="93"/>
      <c r="D437" s="45"/>
      <c r="E437" s="122"/>
      <c r="F437" s="491" t="s">
        <v>456</v>
      </c>
      <c r="G437" s="493"/>
      <c r="H437" s="177"/>
      <c r="I437" s="177"/>
      <c r="J437" s="177"/>
      <c r="K437" s="177"/>
      <c r="L437" s="177"/>
      <c r="M437" s="177"/>
      <c r="N437" s="177"/>
      <c r="O437" s="176" t="s">
        <v>348</v>
      </c>
      <c r="P437" s="168" t="s">
        <v>87</v>
      </c>
      <c r="Q437" s="168" t="s">
        <v>370</v>
      </c>
      <c r="R437" s="142">
        <v>20000</v>
      </c>
      <c r="S437" s="328">
        <v>20000</v>
      </c>
      <c r="T437" s="262">
        <f t="shared" si="31"/>
        <v>100</v>
      </c>
    </row>
    <row r="438" spans="1:20" s="4" customFormat="1" hidden="1">
      <c r="A438" s="41"/>
      <c r="B438" s="175"/>
      <c r="C438" s="93"/>
      <c r="D438" s="45"/>
      <c r="E438" s="122"/>
      <c r="F438" s="535" t="s">
        <v>86</v>
      </c>
      <c r="G438" s="543"/>
      <c r="H438" s="177"/>
      <c r="I438" s="177"/>
      <c r="J438" s="177"/>
      <c r="K438" s="177"/>
      <c r="L438" s="177"/>
      <c r="M438" s="177"/>
      <c r="N438" s="177"/>
      <c r="O438" s="176" t="s">
        <v>348</v>
      </c>
      <c r="P438" s="168" t="s">
        <v>90</v>
      </c>
      <c r="Q438" s="168" t="s">
        <v>309</v>
      </c>
      <c r="R438" s="142">
        <f>R441</f>
        <v>15000</v>
      </c>
      <c r="S438" s="328">
        <f>S441</f>
        <v>15000</v>
      </c>
      <c r="T438" s="262">
        <f t="shared" si="31"/>
        <v>100</v>
      </c>
    </row>
    <row r="439" spans="1:20" s="4" customFormat="1" hidden="1">
      <c r="A439" s="41"/>
      <c r="B439" s="175"/>
      <c r="C439" s="93"/>
      <c r="D439" s="45"/>
      <c r="E439" s="122"/>
      <c r="F439" s="490" t="s">
        <v>208</v>
      </c>
      <c r="G439" s="490"/>
      <c r="H439" s="177"/>
      <c r="I439" s="177"/>
      <c r="J439" s="177"/>
      <c r="K439" s="177"/>
      <c r="L439" s="177"/>
      <c r="M439" s="177"/>
      <c r="N439" s="177"/>
      <c r="O439" s="176" t="s">
        <v>348</v>
      </c>
      <c r="P439" s="168" t="s">
        <v>91</v>
      </c>
      <c r="Q439" s="168" t="s">
        <v>309</v>
      </c>
      <c r="R439" s="142">
        <f>R441</f>
        <v>15000</v>
      </c>
      <c r="S439" s="328">
        <f>S441</f>
        <v>15000</v>
      </c>
      <c r="T439" s="262">
        <f t="shared" si="31"/>
        <v>100</v>
      </c>
    </row>
    <row r="440" spans="1:20" s="4" customFormat="1" hidden="1">
      <c r="A440" s="41"/>
      <c r="B440" s="175"/>
      <c r="C440" s="93"/>
      <c r="D440" s="45"/>
      <c r="E440" s="122"/>
      <c r="F440" s="484" t="s">
        <v>88</v>
      </c>
      <c r="G440" s="488"/>
      <c r="H440" s="177"/>
      <c r="I440" s="177"/>
      <c r="J440" s="177"/>
      <c r="K440" s="177"/>
      <c r="L440" s="177"/>
      <c r="M440" s="177"/>
      <c r="N440" s="177"/>
      <c r="O440" s="176" t="s">
        <v>348</v>
      </c>
      <c r="P440" s="168" t="s">
        <v>92</v>
      </c>
      <c r="Q440" s="168" t="s">
        <v>309</v>
      </c>
      <c r="R440" s="142">
        <f>R442</f>
        <v>15000</v>
      </c>
      <c r="S440" s="328">
        <f>S442</f>
        <v>15000</v>
      </c>
      <c r="T440" s="262">
        <f t="shared" si="31"/>
        <v>100</v>
      </c>
    </row>
    <row r="441" spans="1:20" s="4" customFormat="1" hidden="1">
      <c r="A441" s="41"/>
      <c r="B441" s="175"/>
      <c r="C441" s="93"/>
      <c r="D441" s="45"/>
      <c r="E441" s="122"/>
      <c r="F441" s="482" t="s">
        <v>242</v>
      </c>
      <c r="G441" s="494"/>
      <c r="H441" s="28"/>
      <c r="I441" s="28"/>
      <c r="J441" s="28"/>
      <c r="K441" s="28"/>
      <c r="L441" s="28"/>
      <c r="M441" s="28"/>
      <c r="N441" s="28"/>
      <c r="O441" s="176" t="s">
        <v>348</v>
      </c>
      <c r="P441" s="168" t="s">
        <v>92</v>
      </c>
      <c r="Q441" s="168" t="s">
        <v>309</v>
      </c>
      <c r="R441" s="142">
        <f>R442</f>
        <v>15000</v>
      </c>
      <c r="S441" s="328">
        <f>S442</f>
        <v>15000</v>
      </c>
      <c r="T441" s="262">
        <f t="shared" si="31"/>
        <v>100</v>
      </c>
    </row>
    <row r="442" spans="1:20" s="4" customFormat="1" hidden="1">
      <c r="A442" s="41"/>
      <c r="B442" s="175"/>
      <c r="C442" s="93"/>
      <c r="D442" s="45"/>
      <c r="E442" s="122"/>
      <c r="F442" s="484" t="s">
        <v>380</v>
      </c>
      <c r="G442" s="504"/>
      <c r="H442" s="28"/>
      <c r="I442" s="28"/>
      <c r="J442" s="28"/>
      <c r="K442" s="28"/>
      <c r="L442" s="28"/>
      <c r="M442" s="28"/>
      <c r="N442" s="28"/>
      <c r="O442" s="176" t="s">
        <v>348</v>
      </c>
      <c r="P442" s="168" t="s">
        <v>92</v>
      </c>
      <c r="Q442" s="283" t="s">
        <v>379</v>
      </c>
      <c r="R442" s="142">
        <f>R443</f>
        <v>15000</v>
      </c>
      <c r="S442" s="328">
        <f>S443</f>
        <v>15000</v>
      </c>
      <c r="T442" s="262">
        <f t="shared" si="31"/>
        <v>100</v>
      </c>
    </row>
    <row r="443" spans="1:20" s="4" customFormat="1" hidden="1">
      <c r="A443" s="41"/>
      <c r="B443" s="175"/>
      <c r="C443" s="93"/>
      <c r="D443" s="45"/>
      <c r="E443" s="122"/>
      <c r="F443" s="484" t="s">
        <v>449</v>
      </c>
      <c r="G443" s="488"/>
      <c r="H443" s="222"/>
      <c r="I443" s="222"/>
      <c r="J443" s="222"/>
      <c r="K443" s="222"/>
      <c r="L443" s="222"/>
      <c r="M443" s="222"/>
      <c r="N443" s="222"/>
      <c r="O443" s="176" t="s">
        <v>348</v>
      </c>
      <c r="P443" s="168" t="s">
        <v>92</v>
      </c>
      <c r="Q443" s="294" t="s">
        <v>448</v>
      </c>
      <c r="R443" s="142">
        <v>15000</v>
      </c>
      <c r="S443" s="328">
        <v>15000</v>
      </c>
      <c r="T443" s="262">
        <f t="shared" si="31"/>
        <v>100</v>
      </c>
    </row>
    <row r="444" spans="1:20" s="4" customFormat="1">
      <c r="A444" s="80" t="s">
        <v>271</v>
      </c>
      <c r="B444" s="534" t="s">
        <v>272</v>
      </c>
      <c r="C444" s="534"/>
      <c r="D444" s="45" t="s">
        <v>273</v>
      </c>
      <c r="E444" s="122"/>
      <c r="F444" s="486" t="s">
        <v>399</v>
      </c>
      <c r="G444" s="487"/>
      <c r="H444" s="28" t="e">
        <f>#REF!+#REF!+#REF!+#REF!+#REF!+#REF!</f>
        <v>#REF!</v>
      </c>
      <c r="I444" s="28" t="e">
        <f>#REF!+#REF!+#REF!+#REF!+#REF!+#REF!</f>
        <v>#REF!</v>
      </c>
      <c r="J444" s="28" t="e">
        <f>#REF!+#REF!+#REF!+#REF!+#REF!+#REF!</f>
        <v>#REF!</v>
      </c>
      <c r="K444" s="28" t="e">
        <f>#REF!+#REF!+#REF!+#REF!+#REF!+#REF!</f>
        <v>#REF!</v>
      </c>
      <c r="L444" s="28" t="e">
        <f>#REF!+#REF!+#REF!+#REF!+#REF!+#REF!</f>
        <v>#REF!</v>
      </c>
      <c r="M444" s="28" t="e">
        <f>#REF!+#REF!+#REF!+#REF!+#REF!+#REF!</f>
        <v>#REF!</v>
      </c>
      <c r="N444" s="28" t="e">
        <f>#REF!+#REF!+#REF!+#REF!+#REF!+#REF!</f>
        <v>#REF!</v>
      </c>
      <c r="O444" s="31" t="s">
        <v>273</v>
      </c>
      <c r="P444" s="105" t="s">
        <v>473</v>
      </c>
      <c r="Q444" s="168" t="s">
        <v>309</v>
      </c>
      <c r="R444" s="143">
        <f>R445</f>
        <v>16196442.43</v>
      </c>
      <c r="S444" s="242">
        <f>S445</f>
        <v>16183320.74</v>
      </c>
      <c r="T444" s="262">
        <f t="shared" si="31"/>
        <v>99.918984122243444</v>
      </c>
    </row>
    <row r="445" spans="1:20" s="4" customFormat="1" hidden="1">
      <c r="A445" s="83"/>
      <c r="B445" s="84"/>
      <c r="C445" s="85"/>
      <c r="D445" s="45"/>
      <c r="E445" s="122"/>
      <c r="F445" s="515" t="s">
        <v>196</v>
      </c>
      <c r="G445" s="516"/>
      <c r="H445" s="28"/>
      <c r="I445" s="28"/>
      <c r="J445" s="28"/>
      <c r="K445" s="28"/>
      <c r="L445" s="28"/>
      <c r="M445" s="28"/>
      <c r="N445" s="28"/>
      <c r="O445" s="31" t="s">
        <v>273</v>
      </c>
      <c r="P445" s="31" t="s">
        <v>502</v>
      </c>
      <c r="Q445" s="168" t="s">
        <v>309</v>
      </c>
      <c r="R445" s="142">
        <f>R448</f>
        <v>16196442.43</v>
      </c>
      <c r="S445" s="328">
        <f>S448</f>
        <v>16183320.74</v>
      </c>
      <c r="T445" s="262">
        <f t="shared" si="31"/>
        <v>99.918984122243444</v>
      </c>
    </row>
    <row r="446" spans="1:20" s="4" customFormat="1" hidden="1">
      <c r="A446" s="83"/>
      <c r="B446" s="84"/>
      <c r="C446" s="85"/>
      <c r="D446" s="45"/>
      <c r="E446" s="122"/>
      <c r="F446" s="541" t="s">
        <v>208</v>
      </c>
      <c r="G446" s="542"/>
      <c r="H446" s="28"/>
      <c r="I446" s="28"/>
      <c r="J446" s="28"/>
      <c r="K446" s="28"/>
      <c r="L446" s="28"/>
      <c r="M446" s="28"/>
      <c r="N446" s="28"/>
      <c r="O446" s="31" t="s">
        <v>273</v>
      </c>
      <c r="P446" s="31" t="s">
        <v>509</v>
      </c>
      <c r="Q446" s="168" t="s">
        <v>309</v>
      </c>
      <c r="R446" s="142">
        <f>R447</f>
        <v>16196442.43</v>
      </c>
      <c r="S446" s="328">
        <f>S447</f>
        <v>16183320.74</v>
      </c>
      <c r="T446" s="262">
        <f t="shared" si="31"/>
        <v>99.918984122243444</v>
      </c>
    </row>
    <row r="447" spans="1:20" s="4" customFormat="1" hidden="1">
      <c r="A447" s="83"/>
      <c r="B447" s="84"/>
      <c r="C447" s="85"/>
      <c r="D447" s="45"/>
      <c r="E447" s="122"/>
      <c r="F447" s="513" t="s">
        <v>166</v>
      </c>
      <c r="G447" s="532"/>
      <c r="H447" s="28"/>
      <c r="I447" s="28"/>
      <c r="J447" s="28"/>
      <c r="K447" s="28"/>
      <c r="L447" s="28"/>
      <c r="M447" s="28"/>
      <c r="N447" s="28"/>
      <c r="O447" s="31" t="s">
        <v>273</v>
      </c>
      <c r="P447" s="31" t="s">
        <v>159</v>
      </c>
      <c r="Q447" s="168" t="s">
        <v>309</v>
      </c>
      <c r="R447" s="142">
        <f>R448</f>
        <v>16196442.43</v>
      </c>
      <c r="S447" s="328">
        <f>S448</f>
        <v>16183320.74</v>
      </c>
      <c r="T447" s="262">
        <f t="shared" si="31"/>
        <v>99.918984122243444</v>
      </c>
    </row>
    <row r="448" spans="1:20" s="4" customFormat="1" hidden="1">
      <c r="A448" s="83"/>
      <c r="B448" s="84"/>
      <c r="C448" s="85"/>
      <c r="D448" s="45"/>
      <c r="E448" s="122"/>
      <c r="F448" s="475" t="s">
        <v>419</v>
      </c>
      <c r="G448" s="493"/>
      <c r="H448" s="28"/>
      <c r="I448" s="28"/>
      <c r="J448" s="28"/>
      <c r="K448" s="28"/>
      <c r="L448" s="28"/>
      <c r="M448" s="28"/>
      <c r="N448" s="28"/>
      <c r="O448" s="31" t="s">
        <v>273</v>
      </c>
      <c r="P448" s="31" t="s">
        <v>160</v>
      </c>
      <c r="Q448" s="168" t="s">
        <v>309</v>
      </c>
      <c r="R448" s="142">
        <f>R449+R451+R453</f>
        <v>16196442.43</v>
      </c>
      <c r="S448" s="328">
        <f>S449+S451+S453</f>
        <v>16183320.74</v>
      </c>
      <c r="T448" s="262">
        <f t="shared" si="31"/>
        <v>99.918984122243444</v>
      </c>
    </row>
    <row r="449" spans="1:20" s="4" customFormat="1" hidden="1">
      <c r="A449" s="83"/>
      <c r="B449" s="84"/>
      <c r="C449" s="85"/>
      <c r="D449" s="45"/>
      <c r="E449" s="122"/>
      <c r="F449" s="484" t="s">
        <v>376</v>
      </c>
      <c r="G449" s="488"/>
      <c r="H449" s="28"/>
      <c r="I449" s="28"/>
      <c r="J449" s="28"/>
      <c r="K449" s="28"/>
      <c r="L449" s="28"/>
      <c r="M449" s="28"/>
      <c r="N449" s="28"/>
      <c r="O449" s="31" t="s">
        <v>273</v>
      </c>
      <c r="P449" s="31" t="s">
        <v>160</v>
      </c>
      <c r="Q449" s="168" t="s">
        <v>377</v>
      </c>
      <c r="R449" s="142">
        <f>R450</f>
        <v>14473388.33</v>
      </c>
      <c r="S449" s="328">
        <f>S450</f>
        <v>14472588.310000001</v>
      </c>
      <c r="T449" s="262">
        <f t="shared" si="31"/>
        <v>99.994472476093648</v>
      </c>
    </row>
    <row r="450" spans="1:20" s="4" customFormat="1" hidden="1">
      <c r="A450" s="83"/>
      <c r="B450" s="84"/>
      <c r="C450" s="85"/>
      <c r="D450" s="45"/>
      <c r="E450" s="122"/>
      <c r="F450" s="520" t="s">
        <v>451</v>
      </c>
      <c r="G450" s="521"/>
      <c r="H450" s="28"/>
      <c r="I450" s="28"/>
      <c r="J450" s="28"/>
      <c r="K450" s="28"/>
      <c r="L450" s="28"/>
      <c r="M450" s="28"/>
      <c r="N450" s="28"/>
      <c r="O450" s="31" t="s">
        <v>273</v>
      </c>
      <c r="P450" s="31" t="s">
        <v>160</v>
      </c>
      <c r="Q450" s="168" t="s">
        <v>450</v>
      </c>
      <c r="R450" s="142">
        <v>14473388.33</v>
      </c>
      <c r="S450" s="328">
        <v>14472588.310000001</v>
      </c>
      <c r="T450" s="262">
        <f t="shared" si="31"/>
        <v>99.994472476093648</v>
      </c>
    </row>
    <row r="451" spans="1:20" s="4" customFormat="1" hidden="1">
      <c r="A451" s="83"/>
      <c r="B451" s="84"/>
      <c r="C451" s="85"/>
      <c r="D451" s="45"/>
      <c r="E451" s="122"/>
      <c r="F451" s="484" t="s">
        <v>380</v>
      </c>
      <c r="G451" s="488"/>
      <c r="H451" s="28"/>
      <c r="I451" s="28"/>
      <c r="J451" s="28"/>
      <c r="K451" s="28"/>
      <c r="L451" s="28"/>
      <c r="M451" s="28"/>
      <c r="N451" s="28"/>
      <c r="O451" s="31" t="s">
        <v>273</v>
      </c>
      <c r="P451" s="31" t="s">
        <v>160</v>
      </c>
      <c r="Q451" s="168" t="s">
        <v>379</v>
      </c>
      <c r="R451" s="142">
        <f>R452</f>
        <v>1652871.52</v>
      </c>
      <c r="S451" s="328">
        <f>S452</f>
        <v>1640549.85</v>
      </c>
      <c r="T451" s="262">
        <f t="shared" si="31"/>
        <v>99.254529474862025</v>
      </c>
    </row>
    <row r="452" spans="1:20" s="4" customFormat="1" hidden="1">
      <c r="A452" s="83"/>
      <c r="B452" s="84"/>
      <c r="C452" s="85"/>
      <c r="D452" s="45"/>
      <c r="E452" s="122"/>
      <c r="F452" s="484" t="s">
        <v>449</v>
      </c>
      <c r="G452" s="488"/>
      <c r="H452" s="28"/>
      <c r="I452" s="28"/>
      <c r="J452" s="28"/>
      <c r="K452" s="28"/>
      <c r="L452" s="28"/>
      <c r="M452" s="28"/>
      <c r="N452" s="28"/>
      <c r="O452" s="31" t="s">
        <v>273</v>
      </c>
      <c r="P452" s="31" t="s">
        <v>160</v>
      </c>
      <c r="Q452" s="168" t="s">
        <v>448</v>
      </c>
      <c r="R452" s="142">
        <v>1652871.52</v>
      </c>
      <c r="S452" s="328">
        <v>1640549.85</v>
      </c>
      <c r="T452" s="262">
        <f t="shared" si="31"/>
        <v>99.254529474862025</v>
      </c>
    </row>
    <row r="453" spans="1:20" s="4" customFormat="1" hidden="1">
      <c r="A453" s="83"/>
      <c r="B453" s="84"/>
      <c r="C453" s="85"/>
      <c r="D453" s="45"/>
      <c r="E453" s="122"/>
      <c r="F453" s="484" t="s">
        <v>382</v>
      </c>
      <c r="G453" s="488"/>
      <c r="H453" s="28"/>
      <c r="I453" s="28"/>
      <c r="J453" s="28"/>
      <c r="K453" s="28"/>
      <c r="L453" s="28"/>
      <c r="M453" s="28"/>
      <c r="N453" s="28"/>
      <c r="O453" s="31" t="s">
        <v>273</v>
      </c>
      <c r="P453" s="31" t="s">
        <v>160</v>
      </c>
      <c r="Q453" s="168" t="s">
        <v>383</v>
      </c>
      <c r="R453" s="142">
        <f>R454</f>
        <v>70182.58</v>
      </c>
      <c r="S453" s="328">
        <f>S454</f>
        <v>70182.58</v>
      </c>
      <c r="T453" s="262">
        <f t="shared" si="31"/>
        <v>100</v>
      </c>
    </row>
    <row r="454" spans="1:20" s="4" customFormat="1" hidden="1">
      <c r="A454" s="231"/>
      <c r="B454" s="232"/>
      <c r="C454" s="233"/>
      <c r="D454" s="45"/>
      <c r="E454" s="122"/>
      <c r="F454" s="484" t="s">
        <v>454</v>
      </c>
      <c r="G454" s="488"/>
      <c r="H454" s="28"/>
      <c r="I454" s="28"/>
      <c r="J454" s="28"/>
      <c r="K454" s="28"/>
      <c r="L454" s="28"/>
      <c r="M454" s="28"/>
      <c r="N454" s="28"/>
      <c r="O454" s="31" t="s">
        <v>273</v>
      </c>
      <c r="P454" s="31" t="s">
        <v>160</v>
      </c>
      <c r="Q454" s="168" t="s">
        <v>455</v>
      </c>
      <c r="R454" s="142">
        <v>70182.58</v>
      </c>
      <c r="S454" s="142">
        <v>70182.58</v>
      </c>
      <c r="T454" s="262">
        <f t="shared" si="31"/>
        <v>100</v>
      </c>
    </row>
    <row r="455" spans="1:20" s="4" customFormat="1">
      <c r="A455" s="471" t="s">
        <v>274</v>
      </c>
      <c r="B455" s="472" t="s">
        <v>275</v>
      </c>
      <c r="C455" s="473"/>
      <c r="D455" s="45"/>
      <c r="E455" s="122"/>
      <c r="F455" s="486" t="s">
        <v>275</v>
      </c>
      <c r="G455" s="487"/>
      <c r="H455" s="28" t="e">
        <f>H350+#REF!+#REF!+#REF!+H409+H444</f>
        <v>#REF!</v>
      </c>
      <c r="I455" s="28" t="e">
        <f>I350+#REF!+#REF!+#REF!+I409+I444</f>
        <v>#REF!</v>
      </c>
      <c r="J455" s="28" t="e">
        <f>J350+#REF!+#REF!+#REF!+J409+J444</f>
        <v>#REF!</v>
      </c>
      <c r="K455" s="28" t="e">
        <f>K350+#REF!+#REF!+#REF!+K409+K444</f>
        <v>#REF!</v>
      </c>
      <c r="L455" s="28" t="e">
        <f>L350+#REF!+#REF!+#REF!+L409+L444</f>
        <v>#REF!</v>
      </c>
      <c r="M455" s="28" t="e">
        <f>M350+#REF!+#REF!+#REF!+M409+M444</f>
        <v>#REF!</v>
      </c>
      <c r="N455" s="28" t="e">
        <f>N350+#REF!+#REF!+#REF!+N409+N444</f>
        <v>#REF!</v>
      </c>
      <c r="O455" s="31" t="s">
        <v>339</v>
      </c>
      <c r="P455" s="31" t="s">
        <v>473</v>
      </c>
      <c r="Q455" s="168" t="s">
        <v>309</v>
      </c>
      <c r="R455" s="314">
        <f>R328+R350+R409+R444+R377+R402</f>
        <v>477372972.32000005</v>
      </c>
      <c r="S455" s="335">
        <f>S328+S350+S409+S444+S377+S402</f>
        <v>467491606.35000002</v>
      </c>
      <c r="T455" s="262">
        <f t="shared" si="31"/>
        <v>97.930053324557264</v>
      </c>
    </row>
    <row r="456" spans="1:20" s="4" customFormat="1">
      <c r="A456" s="96" t="s">
        <v>276</v>
      </c>
      <c r="B456" s="540" t="s">
        <v>277</v>
      </c>
      <c r="C456" s="540"/>
      <c r="D456" s="45" t="s">
        <v>261</v>
      </c>
      <c r="E456" s="122"/>
      <c r="F456" s="486" t="s">
        <v>364</v>
      </c>
      <c r="G456" s="487"/>
      <c r="H456" s="28"/>
      <c r="I456" s="28"/>
      <c r="J456" s="28"/>
      <c r="K456" s="28"/>
      <c r="L456" s="28"/>
      <c r="M456" s="28"/>
      <c r="N456" s="28">
        <f>M456-H456</f>
        <v>0</v>
      </c>
      <c r="O456" s="31" t="s">
        <v>261</v>
      </c>
      <c r="Q456" s="168"/>
      <c r="R456" s="142"/>
      <c r="S456" s="328"/>
      <c r="T456" s="262"/>
    </row>
    <row r="457" spans="1:20" s="4" customFormat="1" ht="15" customHeight="1">
      <c r="A457" s="80" t="s">
        <v>278</v>
      </c>
      <c r="B457" s="81" t="s">
        <v>279</v>
      </c>
      <c r="C457" s="82"/>
      <c r="D457" s="45" t="s">
        <v>280</v>
      </c>
      <c r="E457" s="122"/>
      <c r="F457" s="486" t="s">
        <v>400</v>
      </c>
      <c r="G457" s="487"/>
      <c r="H457" s="28" t="e">
        <f>H458+#REF!+#REF!</f>
        <v>#REF!</v>
      </c>
      <c r="I457" s="28" t="e">
        <f>I458+#REF!+#REF!</f>
        <v>#REF!</v>
      </c>
      <c r="J457" s="28" t="e">
        <f>J458+#REF!+#REF!</f>
        <v>#REF!</v>
      </c>
      <c r="K457" s="28" t="e">
        <f>K458+#REF!+#REF!</f>
        <v>#REF!</v>
      </c>
      <c r="L457" s="28" t="e">
        <f>L458+#REF!+#REF!</f>
        <v>#REF!</v>
      </c>
      <c r="M457" s="28" t="e">
        <f>M458+#REF!+#REF!</f>
        <v>#REF!</v>
      </c>
      <c r="N457" s="28" t="e">
        <f>N458+#REF!+#REF!</f>
        <v>#REF!</v>
      </c>
      <c r="O457" s="31" t="s">
        <v>280</v>
      </c>
      <c r="P457" s="31" t="s">
        <v>473</v>
      </c>
      <c r="Q457" s="168" t="s">
        <v>309</v>
      </c>
      <c r="R457" s="143">
        <f>R458+R473</f>
        <v>31582884.779999997</v>
      </c>
      <c r="S457" s="242">
        <f>S458+S473</f>
        <v>31582884.779999997</v>
      </c>
      <c r="T457" s="262">
        <f t="shared" si="31"/>
        <v>100</v>
      </c>
    </row>
    <row r="458" spans="1:20" s="4" customFormat="1" ht="0.75" hidden="1" customHeight="1">
      <c r="A458" s="83">
        <v>1501</v>
      </c>
      <c r="B458" s="84"/>
      <c r="C458" s="85" t="s">
        <v>269</v>
      </c>
      <c r="D458" s="45"/>
      <c r="E458" s="122"/>
      <c r="F458" s="487" t="s">
        <v>211</v>
      </c>
      <c r="G458" s="487"/>
      <c r="H458" s="28">
        <f>132722+3788</f>
        <v>136510</v>
      </c>
      <c r="I458" s="28"/>
      <c r="J458" s="28"/>
      <c r="K458" s="28">
        <v>3473</v>
      </c>
      <c r="L458" s="28"/>
      <c r="M458" s="28">
        <f>H458+I458+J458+K458+L458</f>
        <v>139983</v>
      </c>
      <c r="N458" s="28">
        <f>M458-H458</f>
        <v>3473</v>
      </c>
      <c r="O458" s="31" t="s">
        <v>280</v>
      </c>
      <c r="P458" s="31" t="s">
        <v>500</v>
      </c>
      <c r="Q458" s="168" t="s">
        <v>309</v>
      </c>
      <c r="R458" s="142">
        <f>R459</f>
        <v>31051884.779999997</v>
      </c>
      <c r="S458" s="328">
        <f>S459</f>
        <v>31051884.779999997</v>
      </c>
      <c r="T458" s="262">
        <f t="shared" si="31"/>
        <v>100</v>
      </c>
    </row>
    <row r="459" spans="1:20" s="4" customFormat="1" hidden="1">
      <c r="A459" s="83"/>
      <c r="B459" s="84"/>
      <c r="C459" s="85"/>
      <c r="D459" s="45"/>
      <c r="E459" s="122"/>
      <c r="F459" s="484" t="s">
        <v>212</v>
      </c>
      <c r="G459" s="488"/>
      <c r="H459" s="28"/>
      <c r="I459" s="28"/>
      <c r="J459" s="28"/>
      <c r="K459" s="28"/>
      <c r="L459" s="28"/>
      <c r="M459" s="28"/>
      <c r="N459" s="28"/>
      <c r="O459" s="31" t="s">
        <v>280</v>
      </c>
      <c r="P459" s="31" t="s">
        <v>499</v>
      </c>
      <c r="Q459" s="168" t="s">
        <v>309</v>
      </c>
      <c r="R459" s="142">
        <f>R460</f>
        <v>31051884.779999997</v>
      </c>
      <c r="S459" s="328">
        <f>S460</f>
        <v>31051884.779999997</v>
      </c>
      <c r="T459" s="262">
        <f t="shared" si="31"/>
        <v>100</v>
      </c>
    </row>
    <row r="460" spans="1:20" s="4" customFormat="1" hidden="1">
      <c r="A460" s="83"/>
      <c r="B460" s="84"/>
      <c r="C460" s="85"/>
      <c r="D460" s="45"/>
      <c r="E460" s="122"/>
      <c r="F460" s="513" t="s">
        <v>213</v>
      </c>
      <c r="G460" s="532"/>
      <c r="H460" s="116"/>
      <c r="I460" s="31"/>
      <c r="J460" s="31"/>
      <c r="K460" s="31"/>
      <c r="L460" s="29"/>
      <c r="M460" s="28"/>
      <c r="N460" s="28"/>
      <c r="O460" s="31" t="s">
        <v>280</v>
      </c>
      <c r="P460" s="31" t="s">
        <v>148</v>
      </c>
      <c r="Q460" s="168" t="s">
        <v>309</v>
      </c>
      <c r="R460" s="142">
        <f>R461+R464+R467+R470</f>
        <v>31051884.779999997</v>
      </c>
      <c r="S460" s="328">
        <f>S461+S464+S467+S470</f>
        <v>31051884.779999997</v>
      </c>
      <c r="T460" s="262">
        <f t="shared" si="31"/>
        <v>100</v>
      </c>
    </row>
    <row r="461" spans="1:20" s="4" customFormat="1" hidden="1">
      <c r="A461" s="83"/>
      <c r="B461" s="84"/>
      <c r="C461" s="85"/>
      <c r="D461" s="45"/>
      <c r="E461" s="122"/>
      <c r="F461" s="487" t="s">
        <v>420</v>
      </c>
      <c r="G461" s="487"/>
      <c r="H461" s="116" t="s">
        <v>368</v>
      </c>
      <c r="I461" s="31" t="s">
        <v>280</v>
      </c>
      <c r="J461" s="31" t="s">
        <v>281</v>
      </c>
      <c r="K461" s="31" t="s">
        <v>309</v>
      </c>
      <c r="L461" s="29">
        <f>L462</f>
        <v>0</v>
      </c>
      <c r="M461" s="28"/>
      <c r="N461" s="28"/>
      <c r="O461" s="31" t="s">
        <v>280</v>
      </c>
      <c r="P461" s="31" t="s">
        <v>147</v>
      </c>
      <c r="Q461" s="168" t="s">
        <v>309</v>
      </c>
      <c r="R461" s="142">
        <f>R462</f>
        <v>21136149.989999998</v>
      </c>
      <c r="S461" s="328">
        <f>S462</f>
        <v>21136149.989999998</v>
      </c>
      <c r="T461" s="262">
        <f t="shared" si="31"/>
        <v>100</v>
      </c>
    </row>
    <row r="462" spans="1:20" s="4" customFormat="1" hidden="1">
      <c r="A462" s="83"/>
      <c r="B462" s="84"/>
      <c r="C462" s="85"/>
      <c r="D462" s="45"/>
      <c r="E462" s="122"/>
      <c r="F462" s="487" t="s">
        <v>243</v>
      </c>
      <c r="G462" s="487"/>
      <c r="H462" s="116" t="s">
        <v>368</v>
      </c>
      <c r="I462" s="31" t="s">
        <v>280</v>
      </c>
      <c r="J462" s="31" t="s">
        <v>281</v>
      </c>
      <c r="K462" s="31" t="s">
        <v>369</v>
      </c>
      <c r="L462" s="29">
        <f>L464</f>
        <v>0</v>
      </c>
      <c r="M462" s="28"/>
      <c r="N462" s="28"/>
      <c r="O462" s="31" t="s">
        <v>280</v>
      </c>
      <c r="P462" s="31" t="s">
        <v>147</v>
      </c>
      <c r="Q462" s="168" t="s">
        <v>369</v>
      </c>
      <c r="R462" s="142">
        <f>R463</f>
        <v>21136149.989999998</v>
      </c>
      <c r="S462" s="328">
        <f>S463</f>
        <v>21136149.989999998</v>
      </c>
      <c r="T462" s="262">
        <f t="shared" ref="T462:T525" si="33">S462/R462*100</f>
        <v>100</v>
      </c>
    </row>
    <row r="463" spans="1:20" s="4" customFormat="1" hidden="1">
      <c r="A463" s="83"/>
      <c r="B463" s="84"/>
      <c r="C463" s="85"/>
      <c r="D463" s="45"/>
      <c r="E463" s="122"/>
      <c r="F463" s="491" t="s">
        <v>456</v>
      </c>
      <c r="G463" s="493"/>
      <c r="H463" s="116"/>
      <c r="I463" s="31"/>
      <c r="J463" s="31"/>
      <c r="K463" s="31"/>
      <c r="L463" s="29"/>
      <c r="M463" s="28"/>
      <c r="N463" s="28"/>
      <c r="O463" s="31" t="s">
        <v>280</v>
      </c>
      <c r="P463" s="31" t="s">
        <v>147</v>
      </c>
      <c r="Q463" s="168" t="s">
        <v>370</v>
      </c>
      <c r="R463" s="142">
        <v>21136149.989999998</v>
      </c>
      <c r="S463" s="142">
        <v>21136149.989999998</v>
      </c>
      <c r="T463" s="262">
        <f t="shared" si="33"/>
        <v>100</v>
      </c>
    </row>
    <row r="464" spans="1:20" s="4" customFormat="1" hidden="1">
      <c r="A464" s="83"/>
      <c r="B464" s="84"/>
      <c r="C464" s="85"/>
      <c r="D464" s="45"/>
      <c r="E464" s="122"/>
      <c r="F464" s="537" t="s">
        <v>244</v>
      </c>
      <c r="G464" s="537"/>
      <c r="H464" s="116"/>
      <c r="I464" s="31"/>
      <c r="J464" s="31"/>
      <c r="K464" s="31"/>
      <c r="L464" s="29"/>
      <c r="M464" s="28"/>
      <c r="N464" s="28"/>
      <c r="O464" s="31" t="s">
        <v>280</v>
      </c>
      <c r="P464" s="31" t="s">
        <v>149</v>
      </c>
      <c r="Q464" s="168" t="s">
        <v>309</v>
      </c>
      <c r="R464" s="142">
        <f>R465</f>
        <v>9765120.1699999999</v>
      </c>
      <c r="S464" s="328">
        <f>S465</f>
        <v>9765120.1699999999</v>
      </c>
      <c r="T464" s="262">
        <f t="shared" si="33"/>
        <v>100</v>
      </c>
    </row>
    <row r="465" spans="1:20" s="4" customFormat="1" hidden="1">
      <c r="A465" s="83"/>
      <c r="B465" s="84"/>
      <c r="C465" s="85"/>
      <c r="D465" s="45"/>
      <c r="E465" s="122"/>
      <c r="F465" s="487" t="s">
        <v>243</v>
      </c>
      <c r="G465" s="487"/>
      <c r="H465" s="116"/>
      <c r="I465" s="31"/>
      <c r="J465" s="31"/>
      <c r="K465" s="31"/>
      <c r="L465" s="29"/>
      <c r="M465" s="28"/>
      <c r="N465" s="28"/>
      <c r="O465" s="31" t="s">
        <v>280</v>
      </c>
      <c r="P465" s="31" t="s">
        <v>149</v>
      </c>
      <c r="Q465" s="168" t="s">
        <v>369</v>
      </c>
      <c r="R465" s="142">
        <f>R466</f>
        <v>9765120.1699999999</v>
      </c>
      <c r="S465" s="328">
        <f>S466</f>
        <v>9765120.1699999999</v>
      </c>
      <c r="T465" s="262">
        <f t="shared" si="33"/>
        <v>100</v>
      </c>
    </row>
    <row r="466" spans="1:20" s="4" customFormat="1" hidden="1">
      <c r="A466" s="83"/>
      <c r="B466" s="84"/>
      <c r="C466" s="85"/>
      <c r="D466" s="45"/>
      <c r="E466" s="122"/>
      <c r="F466" s="491" t="s">
        <v>456</v>
      </c>
      <c r="G466" s="493"/>
      <c r="H466" s="116"/>
      <c r="I466" s="31"/>
      <c r="J466" s="31"/>
      <c r="K466" s="31"/>
      <c r="L466" s="29"/>
      <c r="M466" s="28"/>
      <c r="N466" s="28"/>
      <c r="O466" s="31" t="s">
        <v>280</v>
      </c>
      <c r="P466" s="31" t="s">
        <v>149</v>
      </c>
      <c r="Q466" s="168" t="s">
        <v>370</v>
      </c>
      <c r="R466" s="142">
        <v>9765120.1699999999</v>
      </c>
      <c r="S466" s="142">
        <v>9765120.1699999999</v>
      </c>
      <c r="T466" s="262">
        <f t="shared" si="33"/>
        <v>100</v>
      </c>
    </row>
    <row r="467" spans="1:20" s="4" customFormat="1" hidden="1">
      <c r="A467" s="83"/>
      <c r="B467" s="234"/>
      <c r="C467" s="235"/>
      <c r="D467" s="45"/>
      <c r="E467" s="122"/>
      <c r="F467" s="538" t="s">
        <v>120</v>
      </c>
      <c r="G467" s="539"/>
      <c r="H467" s="25"/>
      <c r="I467" s="31"/>
      <c r="J467" s="31"/>
      <c r="K467" s="31"/>
      <c r="L467" s="29"/>
      <c r="M467" s="28"/>
      <c r="N467" s="28"/>
      <c r="O467" s="31" t="s">
        <v>280</v>
      </c>
      <c r="P467" s="31" t="s">
        <v>15</v>
      </c>
      <c r="Q467" s="168" t="s">
        <v>309</v>
      </c>
      <c r="R467" s="142">
        <f>R468</f>
        <v>146096.18</v>
      </c>
      <c r="S467" s="328">
        <f>S468</f>
        <v>146096.18</v>
      </c>
      <c r="T467" s="262">
        <f t="shared" si="33"/>
        <v>100</v>
      </c>
    </row>
    <row r="468" spans="1:20" s="4" customFormat="1" hidden="1">
      <c r="A468" s="83"/>
      <c r="B468" s="234"/>
      <c r="C468" s="235"/>
      <c r="D468" s="45"/>
      <c r="E468" s="122"/>
      <c r="F468" s="487" t="s">
        <v>243</v>
      </c>
      <c r="G468" s="487"/>
      <c r="H468" s="25"/>
      <c r="I468" s="31"/>
      <c r="J468" s="31"/>
      <c r="K468" s="31"/>
      <c r="L468" s="29"/>
      <c r="M468" s="28"/>
      <c r="N468" s="28"/>
      <c r="O468" s="31" t="s">
        <v>280</v>
      </c>
      <c r="P468" s="31" t="s">
        <v>15</v>
      </c>
      <c r="Q468" s="168" t="s">
        <v>369</v>
      </c>
      <c r="R468" s="142">
        <f>R469</f>
        <v>146096.18</v>
      </c>
      <c r="S468" s="328">
        <f>S469</f>
        <v>146096.18</v>
      </c>
      <c r="T468" s="262">
        <f t="shared" si="33"/>
        <v>100</v>
      </c>
    </row>
    <row r="469" spans="1:20" s="4" customFormat="1" hidden="1">
      <c r="A469" s="83"/>
      <c r="B469" s="234"/>
      <c r="C469" s="235"/>
      <c r="D469" s="45"/>
      <c r="E469" s="122"/>
      <c r="F469" s="491" t="s">
        <v>456</v>
      </c>
      <c r="G469" s="493"/>
      <c r="H469" s="25"/>
      <c r="I469" s="31"/>
      <c r="J469" s="31"/>
      <c r="K469" s="31"/>
      <c r="L469" s="29"/>
      <c r="M469" s="28"/>
      <c r="N469" s="28"/>
      <c r="O469" s="31" t="s">
        <v>280</v>
      </c>
      <c r="P469" s="31" t="s">
        <v>15</v>
      </c>
      <c r="Q469" s="168" t="s">
        <v>370</v>
      </c>
      <c r="R469" s="142">
        <v>146096.18</v>
      </c>
      <c r="S469" s="328">
        <v>146096.18</v>
      </c>
      <c r="T469" s="262">
        <f t="shared" si="33"/>
        <v>100</v>
      </c>
    </row>
    <row r="470" spans="1:20" s="4" customFormat="1" hidden="1">
      <c r="A470" s="83"/>
      <c r="B470" s="234"/>
      <c r="C470" s="235"/>
      <c r="D470" s="45"/>
      <c r="E470" s="122"/>
      <c r="F470" s="535" t="s">
        <v>17</v>
      </c>
      <c r="G470" s="536"/>
      <c r="H470" s="224"/>
      <c r="I470" s="31"/>
      <c r="J470" s="31"/>
      <c r="K470" s="31"/>
      <c r="L470" s="29"/>
      <c r="M470" s="28"/>
      <c r="N470" s="28"/>
      <c r="O470" s="31" t="s">
        <v>280</v>
      </c>
      <c r="P470" s="31" t="s">
        <v>16</v>
      </c>
      <c r="Q470" s="168" t="s">
        <v>309</v>
      </c>
      <c r="R470" s="142">
        <f>R471</f>
        <v>4518.4399999999996</v>
      </c>
      <c r="S470" s="328">
        <f>S471</f>
        <v>4518.4399999999996</v>
      </c>
      <c r="T470" s="262">
        <f t="shared" si="33"/>
        <v>100</v>
      </c>
    </row>
    <row r="471" spans="1:20" s="4" customFormat="1" hidden="1">
      <c r="A471" s="83"/>
      <c r="B471" s="234"/>
      <c r="C471" s="235"/>
      <c r="D471" s="45"/>
      <c r="E471" s="122"/>
      <c r="F471" s="487" t="s">
        <v>243</v>
      </c>
      <c r="G471" s="487"/>
      <c r="H471" s="224"/>
      <c r="I471" s="31"/>
      <c r="J471" s="31"/>
      <c r="K471" s="31"/>
      <c r="L471" s="29"/>
      <c r="M471" s="28"/>
      <c r="N471" s="28"/>
      <c r="O471" s="31" t="s">
        <v>280</v>
      </c>
      <c r="P471" s="31" t="s">
        <v>16</v>
      </c>
      <c r="Q471" s="168" t="s">
        <v>369</v>
      </c>
      <c r="R471" s="142">
        <f>R472</f>
        <v>4518.4399999999996</v>
      </c>
      <c r="S471" s="328">
        <f>S472</f>
        <v>4518.4399999999996</v>
      </c>
      <c r="T471" s="262">
        <f t="shared" si="33"/>
        <v>100</v>
      </c>
    </row>
    <row r="472" spans="1:20" s="4" customFormat="1" hidden="1">
      <c r="A472" s="83"/>
      <c r="B472" s="234"/>
      <c r="C472" s="235"/>
      <c r="D472" s="45"/>
      <c r="E472" s="122"/>
      <c r="F472" s="491" t="s">
        <v>456</v>
      </c>
      <c r="G472" s="493"/>
      <c r="H472" s="224"/>
      <c r="I472" s="31"/>
      <c r="J472" s="31"/>
      <c r="K472" s="31"/>
      <c r="L472" s="29"/>
      <c r="M472" s="28"/>
      <c r="N472" s="28"/>
      <c r="O472" s="31" t="s">
        <v>280</v>
      </c>
      <c r="P472" s="31" t="s">
        <v>16</v>
      </c>
      <c r="Q472" s="168" t="s">
        <v>370</v>
      </c>
      <c r="R472" s="142">
        <v>4518.4399999999996</v>
      </c>
      <c r="S472" s="328">
        <v>4518.4399999999996</v>
      </c>
      <c r="T472" s="262">
        <f t="shared" si="33"/>
        <v>100</v>
      </c>
    </row>
    <row r="473" spans="1:20" s="4" customFormat="1" hidden="1">
      <c r="A473" s="83"/>
      <c r="B473" s="234"/>
      <c r="C473" s="235"/>
      <c r="D473" s="45"/>
      <c r="E473" s="122"/>
      <c r="F473" s="484" t="s">
        <v>412</v>
      </c>
      <c r="G473" s="485"/>
      <c r="H473" s="486"/>
      <c r="I473" s="31"/>
      <c r="J473" s="31"/>
      <c r="K473" s="31"/>
      <c r="L473" s="29"/>
      <c r="M473" s="28"/>
      <c r="N473" s="28"/>
      <c r="O473" s="31" t="s">
        <v>280</v>
      </c>
      <c r="P473" s="31" t="s">
        <v>471</v>
      </c>
      <c r="Q473" s="168" t="s">
        <v>309</v>
      </c>
      <c r="R473" s="142">
        <f t="shared" ref="R473:S477" si="34">R474</f>
        <v>531000</v>
      </c>
      <c r="S473" s="328">
        <f t="shared" si="34"/>
        <v>531000</v>
      </c>
      <c r="T473" s="262">
        <f t="shared" si="33"/>
        <v>100</v>
      </c>
    </row>
    <row r="474" spans="1:20" s="4" customFormat="1" hidden="1">
      <c r="A474" s="83"/>
      <c r="B474" s="234"/>
      <c r="C474" s="235"/>
      <c r="D474" s="45"/>
      <c r="E474" s="122"/>
      <c r="F474" s="486" t="s">
        <v>413</v>
      </c>
      <c r="G474" s="487"/>
      <c r="H474" s="25"/>
      <c r="I474" s="31"/>
      <c r="J474" s="31"/>
      <c r="K474" s="31"/>
      <c r="L474" s="29"/>
      <c r="M474" s="28"/>
      <c r="N474" s="28"/>
      <c r="O474" s="31" t="s">
        <v>280</v>
      </c>
      <c r="P474" s="31" t="s">
        <v>472</v>
      </c>
      <c r="Q474" s="168" t="s">
        <v>437</v>
      </c>
      <c r="R474" s="142">
        <f t="shared" si="34"/>
        <v>531000</v>
      </c>
      <c r="S474" s="328">
        <f t="shared" si="34"/>
        <v>531000</v>
      </c>
      <c r="T474" s="262">
        <f t="shared" si="33"/>
        <v>100</v>
      </c>
    </row>
    <row r="475" spans="1:20" s="4" customFormat="1" hidden="1">
      <c r="A475" s="83"/>
      <c r="B475" s="234"/>
      <c r="C475" s="235"/>
      <c r="D475" s="45"/>
      <c r="E475" s="122"/>
      <c r="F475" s="513" t="s">
        <v>213</v>
      </c>
      <c r="G475" s="532"/>
      <c r="H475" s="25"/>
      <c r="I475" s="31"/>
      <c r="J475" s="31"/>
      <c r="K475" s="31"/>
      <c r="L475" s="29"/>
      <c r="M475" s="28"/>
      <c r="N475" s="28"/>
      <c r="O475" s="31" t="s">
        <v>280</v>
      </c>
      <c r="P475" s="31" t="s">
        <v>34</v>
      </c>
      <c r="Q475" s="168" t="s">
        <v>309</v>
      </c>
      <c r="R475" s="142">
        <f t="shared" si="34"/>
        <v>531000</v>
      </c>
      <c r="S475" s="328">
        <f t="shared" si="34"/>
        <v>531000</v>
      </c>
      <c r="T475" s="262">
        <f t="shared" si="33"/>
        <v>100</v>
      </c>
    </row>
    <row r="476" spans="1:20" s="4" customFormat="1" hidden="1">
      <c r="A476" s="83"/>
      <c r="B476" s="234"/>
      <c r="C476" s="235"/>
      <c r="D476" s="45"/>
      <c r="E476" s="122"/>
      <c r="F476" s="491" t="s">
        <v>172</v>
      </c>
      <c r="G476" s="493"/>
      <c r="H476" s="28"/>
      <c r="I476" s="28"/>
      <c r="J476" s="28"/>
      <c r="K476" s="28"/>
      <c r="L476" s="28"/>
      <c r="M476" s="28"/>
      <c r="N476" s="28"/>
      <c r="O476" s="31" t="s">
        <v>280</v>
      </c>
      <c r="P476" s="133" t="s">
        <v>173</v>
      </c>
      <c r="Q476" s="294" t="s">
        <v>309</v>
      </c>
      <c r="R476" s="342">
        <f t="shared" si="34"/>
        <v>531000</v>
      </c>
      <c r="S476" s="389">
        <f t="shared" si="34"/>
        <v>531000</v>
      </c>
      <c r="T476" s="262">
        <f t="shared" si="33"/>
        <v>100</v>
      </c>
    </row>
    <row r="477" spans="1:20" s="4" customFormat="1" hidden="1">
      <c r="A477" s="83"/>
      <c r="B477" s="234"/>
      <c r="C477" s="235"/>
      <c r="D477" s="45"/>
      <c r="E477" s="122"/>
      <c r="F477" s="487" t="s">
        <v>243</v>
      </c>
      <c r="G477" s="487"/>
      <c r="H477" s="28"/>
      <c r="I477" s="28"/>
      <c r="J477" s="28"/>
      <c r="K477" s="28"/>
      <c r="L477" s="28"/>
      <c r="M477" s="28"/>
      <c r="N477" s="28"/>
      <c r="O477" s="31" t="s">
        <v>280</v>
      </c>
      <c r="P477" s="133" t="s">
        <v>173</v>
      </c>
      <c r="Q477" s="294" t="s">
        <v>369</v>
      </c>
      <c r="R477" s="342">
        <f t="shared" si="34"/>
        <v>531000</v>
      </c>
      <c r="S477" s="389">
        <f t="shared" si="34"/>
        <v>531000</v>
      </c>
      <c r="T477" s="262">
        <f t="shared" si="33"/>
        <v>100</v>
      </c>
    </row>
    <row r="478" spans="1:20" s="4" customFormat="1" hidden="1">
      <c r="A478" s="83"/>
      <c r="B478" s="234"/>
      <c r="C478" s="235"/>
      <c r="D478" s="45"/>
      <c r="E478" s="122"/>
      <c r="F478" s="491" t="s">
        <v>456</v>
      </c>
      <c r="G478" s="493"/>
      <c r="H478" s="28"/>
      <c r="I478" s="28"/>
      <c r="J478" s="28"/>
      <c r="K478" s="28"/>
      <c r="L478" s="28"/>
      <c r="M478" s="28"/>
      <c r="N478" s="28"/>
      <c r="O478" s="31" t="s">
        <v>280</v>
      </c>
      <c r="P478" s="133" t="s">
        <v>173</v>
      </c>
      <c r="Q478" s="294" t="s">
        <v>370</v>
      </c>
      <c r="R478" s="342">
        <v>531000</v>
      </c>
      <c r="S478" s="389">
        <v>531000</v>
      </c>
      <c r="T478" s="262">
        <f t="shared" si="33"/>
        <v>100</v>
      </c>
    </row>
    <row r="479" spans="1:20" s="4" customFormat="1" ht="35.25" customHeight="1">
      <c r="A479" s="80"/>
      <c r="B479" s="534"/>
      <c r="C479" s="534"/>
      <c r="D479" s="45" t="s">
        <v>262</v>
      </c>
      <c r="E479" s="122"/>
      <c r="F479" s="484" t="s">
        <v>401</v>
      </c>
      <c r="G479" s="486"/>
      <c r="H479" s="28" t="e">
        <f>#REF!+#REF!+#REF!</f>
        <v>#REF!</v>
      </c>
      <c r="I479" s="28" t="e">
        <f>#REF!+#REF!+#REF!</f>
        <v>#REF!</v>
      </c>
      <c r="J479" s="28" t="e">
        <f>#REF!+#REF!+#REF!</f>
        <v>#REF!</v>
      </c>
      <c r="K479" s="28" t="e">
        <f>#REF!+#REF!+#REF!</f>
        <v>#REF!</v>
      </c>
      <c r="L479" s="28" t="e">
        <f>#REF!+#REF!+#REF!</f>
        <v>#REF!</v>
      </c>
      <c r="M479" s="28" t="e">
        <f>#REF!+#REF!+#REF!</f>
        <v>#REF!</v>
      </c>
      <c r="N479" s="28" t="e">
        <f>#REF!+#REF!+#REF!</f>
        <v>#REF!</v>
      </c>
      <c r="O479" s="31" t="s">
        <v>322</v>
      </c>
      <c r="P479" s="31" t="s">
        <v>473</v>
      </c>
      <c r="Q479" s="168" t="s">
        <v>309</v>
      </c>
      <c r="R479" s="142">
        <f>R481</f>
        <v>14230800</v>
      </c>
      <c r="S479" s="328">
        <f>S481</f>
        <v>14230800</v>
      </c>
      <c r="T479" s="262">
        <f t="shared" si="33"/>
        <v>100</v>
      </c>
    </row>
    <row r="480" spans="1:20" s="4" customFormat="1" ht="27.75" hidden="1" customHeight="1">
      <c r="A480" s="80"/>
      <c r="B480" s="455"/>
      <c r="C480" s="455"/>
      <c r="D480" s="45"/>
      <c r="E480" s="122"/>
      <c r="F480" s="484" t="s">
        <v>211</v>
      </c>
      <c r="G480" s="502"/>
      <c r="H480" s="240"/>
      <c r="I480" s="28"/>
      <c r="J480" s="28"/>
      <c r="K480" s="28"/>
      <c r="L480" s="28"/>
      <c r="M480" s="28"/>
      <c r="N480" s="28"/>
      <c r="O480" s="31" t="s">
        <v>322</v>
      </c>
      <c r="P480" s="31" t="s">
        <v>500</v>
      </c>
      <c r="Q480" s="168" t="s">
        <v>309</v>
      </c>
      <c r="R480" s="142">
        <f>R481</f>
        <v>14230800</v>
      </c>
      <c r="S480" s="328">
        <f>S481</f>
        <v>14230800</v>
      </c>
      <c r="T480" s="262">
        <f t="shared" si="33"/>
        <v>100</v>
      </c>
    </row>
    <row r="481" spans="1:20" s="4" customFormat="1" hidden="1">
      <c r="A481" s="80"/>
      <c r="B481" s="455"/>
      <c r="C481" s="455"/>
      <c r="D481" s="45"/>
      <c r="E481" s="122"/>
      <c r="F481" s="527" t="s">
        <v>212</v>
      </c>
      <c r="G481" s="531"/>
      <c r="H481" s="489"/>
      <c r="I481" s="28"/>
      <c r="J481" s="28"/>
      <c r="K481" s="28"/>
      <c r="L481" s="28"/>
      <c r="M481" s="28"/>
      <c r="N481" s="28"/>
      <c r="O481" s="31" t="s">
        <v>322</v>
      </c>
      <c r="P481" s="31" t="s">
        <v>499</v>
      </c>
      <c r="Q481" s="168" t="s">
        <v>309</v>
      </c>
      <c r="R481" s="142">
        <f>R483</f>
        <v>14230800</v>
      </c>
      <c r="S481" s="328">
        <f>S483</f>
        <v>14230800</v>
      </c>
      <c r="T481" s="262">
        <f t="shared" si="33"/>
        <v>100</v>
      </c>
    </row>
    <row r="482" spans="1:20" s="4" customFormat="1" hidden="1">
      <c r="A482" s="80"/>
      <c r="B482" s="455"/>
      <c r="C482" s="455"/>
      <c r="D482" s="45"/>
      <c r="E482" s="122"/>
      <c r="F482" s="513" t="s">
        <v>166</v>
      </c>
      <c r="G482" s="532"/>
      <c r="H482" s="458"/>
      <c r="I482" s="28"/>
      <c r="J482" s="28"/>
      <c r="K482" s="28"/>
      <c r="L482" s="28"/>
      <c r="M482" s="28"/>
      <c r="N482" s="28"/>
      <c r="O482" s="31" t="s">
        <v>322</v>
      </c>
      <c r="P482" s="31" t="s">
        <v>148</v>
      </c>
      <c r="Q482" s="168" t="s">
        <v>309</v>
      </c>
      <c r="R482" s="142">
        <f>R483</f>
        <v>14230800</v>
      </c>
      <c r="S482" s="328">
        <f>S483</f>
        <v>14230800</v>
      </c>
      <c r="T482" s="262">
        <f t="shared" si="33"/>
        <v>100</v>
      </c>
    </row>
    <row r="483" spans="1:20" s="4" customFormat="1" hidden="1">
      <c r="A483" s="80"/>
      <c r="B483" s="455"/>
      <c r="C483" s="455"/>
      <c r="D483" s="45"/>
      <c r="E483" s="122"/>
      <c r="F483" s="495" t="s">
        <v>419</v>
      </c>
      <c r="G483" s="533"/>
      <c r="H483" s="25"/>
      <c r="I483" s="28"/>
      <c r="J483" s="28"/>
      <c r="K483" s="28"/>
      <c r="L483" s="28"/>
      <c r="M483" s="28"/>
      <c r="N483" s="28"/>
      <c r="O483" s="31" t="s">
        <v>322</v>
      </c>
      <c r="P483" s="31" t="s">
        <v>150</v>
      </c>
      <c r="Q483" s="168" t="s">
        <v>309</v>
      </c>
      <c r="R483" s="142">
        <f>R484+R486+R488</f>
        <v>14230800</v>
      </c>
      <c r="S483" s="328">
        <f>S484+S486+S488</f>
        <v>14230800</v>
      </c>
      <c r="T483" s="262">
        <f t="shared" si="33"/>
        <v>100</v>
      </c>
    </row>
    <row r="484" spans="1:20" s="4" customFormat="1" hidden="1">
      <c r="A484" s="80"/>
      <c r="B484" s="455"/>
      <c r="C484" s="455"/>
      <c r="D484" s="45"/>
      <c r="E484" s="122"/>
      <c r="F484" s="484" t="s">
        <v>376</v>
      </c>
      <c r="G484" s="488"/>
      <c r="H484" s="28"/>
      <c r="I484" s="28"/>
      <c r="J484" s="28"/>
      <c r="K484" s="28"/>
      <c r="L484" s="28"/>
      <c r="M484" s="28"/>
      <c r="N484" s="28"/>
      <c r="O484" s="31" t="s">
        <v>322</v>
      </c>
      <c r="P484" s="31" t="s">
        <v>150</v>
      </c>
      <c r="Q484" s="168" t="s">
        <v>377</v>
      </c>
      <c r="R484" s="142">
        <f>R485</f>
        <v>13497943.92</v>
      </c>
      <c r="S484" s="328">
        <f>S485</f>
        <v>13497943.92</v>
      </c>
      <c r="T484" s="262">
        <f t="shared" si="33"/>
        <v>100</v>
      </c>
    </row>
    <row r="485" spans="1:20" s="4" customFormat="1" hidden="1">
      <c r="A485" s="80"/>
      <c r="B485" s="455"/>
      <c r="C485" s="455"/>
      <c r="D485" s="45"/>
      <c r="E485" s="122"/>
      <c r="F485" s="520" t="s">
        <v>451</v>
      </c>
      <c r="G485" s="521"/>
      <c r="H485" s="28"/>
      <c r="I485" s="28"/>
      <c r="J485" s="28"/>
      <c r="K485" s="28">
        <v>4133</v>
      </c>
      <c r="L485" s="28"/>
      <c r="M485" s="28">
        <f>H485+I485+J485+K485+L485</f>
        <v>4133</v>
      </c>
      <c r="N485" s="28">
        <f>M485-H485</f>
        <v>4133</v>
      </c>
      <c r="O485" s="31" t="s">
        <v>322</v>
      </c>
      <c r="P485" s="31" t="s">
        <v>150</v>
      </c>
      <c r="Q485" s="168" t="s">
        <v>450</v>
      </c>
      <c r="R485" s="142">
        <v>13497943.92</v>
      </c>
      <c r="S485" s="142">
        <v>13497943.92</v>
      </c>
      <c r="T485" s="262">
        <f t="shared" si="33"/>
        <v>100</v>
      </c>
    </row>
    <row r="486" spans="1:20" s="4" customFormat="1" hidden="1">
      <c r="A486" s="80"/>
      <c r="B486" s="455"/>
      <c r="C486" s="455"/>
      <c r="D486" s="45"/>
      <c r="E486" s="122"/>
      <c r="F486" s="484" t="s">
        <v>380</v>
      </c>
      <c r="G486" s="488"/>
      <c r="H486" s="28"/>
      <c r="I486" s="28"/>
      <c r="J486" s="28"/>
      <c r="K486" s="28"/>
      <c r="L486" s="28"/>
      <c r="M486" s="28"/>
      <c r="N486" s="28"/>
      <c r="O486" s="31" t="s">
        <v>322</v>
      </c>
      <c r="P486" s="31" t="s">
        <v>150</v>
      </c>
      <c r="Q486" s="168" t="s">
        <v>379</v>
      </c>
      <c r="R486" s="142">
        <f>R487</f>
        <v>725150.58</v>
      </c>
      <c r="S486" s="328">
        <f>S487</f>
        <v>725150.58</v>
      </c>
      <c r="T486" s="262">
        <f t="shared" si="33"/>
        <v>100</v>
      </c>
    </row>
    <row r="487" spans="1:20" s="4" customFormat="1" hidden="1">
      <c r="A487" s="80"/>
      <c r="B487" s="455"/>
      <c r="C487" s="455"/>
      <c r="D487" s="45"/>
      <c r="E487" s="122"/>
      <c r="F487" s="484" t="s">
        <v>449</v>
      </c>
      <c r="G487" s="488"/>
      <c r="H487" s="28"/>
      <c r="I487" s="28"/>
      <c r="J487" s="28"/>
      <c r="K487" s="28"/>
      <c r="L487" s="28"/>
      <c r="M487" s="28"/>
      <c r="N487" s="28"/>
      <c r="O487" s="31" t="s">
        <v>322</v>
      </c>
      <c r="P487" s="31" t="s">
        <v>150</v>
      </c>
      <c r="Q487" s="168" t="s">
        <v>448</v>
      </c>
      <c r="R487" s="142">
        <v>725150.58</v>
      </c>
      <c r="S487" s="142">
        <v>725150.58</v>
      </c>
      <c r="T487" s="262">
        <f t="shared" si="33"/>
        <v>100</v>
      </c>
    </row>
    <row r="488" spans="1:20" s="4" customFormat="1" hidden="1">
      <c r="A488" s="80"/>
      <c r="B488" s="455"/>
      <c r="C488" s="455"/>
      <c r="D488" s="45"/>
      <c r="E488" s="122"/>
      <c r="F488" s="484" t="s">
        <v>382</v>
      </c>
      <c r="G488" s="488"/>
      <c r="H488" s="28"/>
      <c r="I488" s="28"/>
      <c r="J488" s="28"/>
      <c r="K488" s="28"/>
      <c r="L488" s="28"/>
      <c r="M488" s="28"/>
      <c r="N488" s="28"/>
      <c r="O488" s="31" t="s">
        <v>322</v>
      </c>
      <c r="P488" s="31" t="s">
        <v>150</v>
      </c>
      <c r="Q488" s="168" t="s">
        <v>383</v>
      </c>
      <c r="R488" s="142">
        <f>R489</f>
        <v>7705.5</v>
      </c>
      <c r="S488" s="328">
        <f>S489</f>
        <v>7705.5</v>
      </c>
      <c r="T488" s="262">
        <f t="shared" si="33"/>
        <v>100</v>
      </c>
    </row>
    <row r="489" spans="1:20" s="4" customFormat="1" hidden="1">
      <c r="A489" s="80"/>
      <c r="B489" s="455"/>
      <c r="C489" s="455"/>
      <c r="D489" s="45"/>
      <c r="E489" s="122"/>
      <c r="F489" s="484" t="s">
        <v>454</v>
      </c>
      <c r="G489" s="488"/>
      <c r="H489" s="28"/>
      <c r="I489" s="28"/>
      <c r="J489" s="28"/>
      <c r="K489" s="28"/>
      <c r="L489" s="28"/>
      <c r="M489" s="28"/>
      <c r="N489" s="28"/>
      <c r="O489" s="31" t="s">
        <v>322</v>
      </c>
      <c r="P489" s="31" t="s">
        <v>150</v>
      </c>
      <c r="Q489" s="168" t="s">
        <v>455</v>
      </c>
      <c r="R489" s="142">
        <v>7705.5</v>
      </c>
      <c r="S489" s="142">
        <v>7705.5</v>
      </c>
      <c r="T489" s="262">
        <f t="shared" si="33"/>
        <v>100</v>
      </c>
    </row>
    <row r="490" spans="1:20" s="4" customFormat="1" ht="30" customHeight="1">
      <c r="A490" s="49" t="s">
        <v>282</v>
      </c>
      <c r="B490" s="530" t="s">
        <v>283</v>
      </c>
      <c r="C490" s="530"/>
      <c r="D490" s="45" t="s">
        <v>261</v>
      </c>
      <c r="E490" s="122"/>
      <c r="F490" s="486" t="s">
        <v>365</v>
      </c>
      <c r="G490" s="487"/>
      <c r="H490" s="28" t="e">
        <f>H457+#REF!+#REF!+H479</f>
        <v>#REF!</v>
      </c>
      <c r="I490" s="28" t="e">
        <f>I457+#REF!+#REF!+I479</f>
        <v>#REF!</v>
      </c>
      <c r="J490" s="28" t="e">
        <f>J457+#REF!+#REF!+J479</f>
        <v>#REF!</v>
      </c>
      <c r="K490" s="28" t="e">
        <f>K457+#REF!+#REF!+K479</f>
        <v>#REF!</v>
      </c>
      <c r="L490" s="28" t="e">
        <f>L457+#REF!+#REF!+L479</f>
        <v>#REF!</v>
      </c>
      <c r="M490" s="28" t="e">
        <f>M457+#REF!+#REF!+M479</f>
        <v>#REF!</v>
      </c>
      <c r="N490" s="28" t="e">
        <f>N457+#REF!+#REF!+N479</f>
        <v>#REF!</v>
      </c>
      <c r="O490" s="31" t="s">
        <v>261</v>
      </c>
      <c r="P490" s="31" t="s">
        <v>473</v>
      </c>
      <c r="Q490" s="168" t="s">
        <v>309</v>
      </c>
      <c r="R490" s="314">
        <f>R479+R457</f>
        <v>45813684.780000001</v>
      </c>
      <c r="S490" s="335">
        <f>S479+S457</f>
        <v>45813684.780000001</v>
      </c>
      <c r="T490" s="262">
        <f t="shared" si="33"/>
        <v>100</v>
      </c>
    </row>
    <row r="491" spans="1:20" s="4" customFormat="1">
      <c r="A491" s="49"/>
      <c r="B491" s="529" t="s">
        <v>284</v>
      </c>
      <c r="C491" s="529"/>
      <c r="D491" s="45"/>
      <c r="E491" s="122"/>
      <c r="F491" s="486" t="s">
        <v>263</v>
      </c>
      <c r="G491" s="487"/>
      <c r="H491" s="28"/>
      <c r="I491" s="28"/>
      <c r="J491" s="28"/>
      <c r="K491" s="28"/>
      <c r="L491" s="28"/>
      <c r="M491" s="28"/>
      <c r="N491" s="28"/>
      <c r="O491" s="31"/>
      <c r="Q491" s="168"/>
      <c r="R491" s="314"/>
      <c r="S491" s="335"/>
      <c r="T491" s="262"/>
    </row>
    <row r="492" spans="1:20" s="4" customFormat="1">
      <c r="A492" s="96" t="s">
        <v>295</v>
      </c>
      <c r="B492" s="97" t="s">
        <v>263</v>
      </c>
      <c r="C492" s="98"/>
      <c r="D492" s="45" t="s">
        <v>264</v>
      </c>
      <c r="E492" s="122"/>
      <c r="F492" s="486" t="s">
        <v>402</v>
      </c>
      <c r="G492" s="487"/>
      <c r="H492" s="28"/>
      <c r="I492" s="28"/>
      <c r="J492" s="28"/>
      <c r="K492" s="28"/>
      <c r="L492" s="28"/>
      <c r="M492" s="28"/>
      <c r="N492" s="28">
        <f>M492-H492</f>
        <v>0</v>
      </c>
      <c r="O492" s="31" t="s">
        <v>265</v>
      </c>
      <c r="P492" s="31" t="s">
        <v>473</v>
      </c>
      <c r="Q492" s="168" t="s">
        <v>309</v>
      </c>
      <c r="R492" s="142">
        <f>R493</f>
        <v>2528803.7999999998</v>
      </c>
      <c r="S492" s="328">
        <f>S493</f>
        <v>2528803.7999999998</v>
      </c>
      <c r="T492" s="262">
        <f t="shared" si="33"/>
        <v>100</v>
      </c>
    </row>
    <row r="493" spans="1:20" s="4" customFormat="1" hidden="1">
      <c r="A493" s="96"/>
      <c r="B493" s="97"/>
      <c r="C493" s="98"/>
      <c r="D493" s="45"/>
      <c r="E493" s="122"/>
      <c r="F493" s="484" t="s">
        <v>412</v>
      </c>
      <c r="G493" s="485"/>
      <c r="H493" s="486"/>
      <c r="I493" s="28" t="e">
        <f>#REF!</f>
        <v>#REF!</v>
      </c>
      <c r="J493" s="28" t="e">
        <f>#REF!</f>
        <v>#REF!</v>
      </c>
      <c r="K493" s="28" t="e">
        <f>#REF!</f>
        <v>#REF!</v>
      </c>
      <c r="L493" s="28" t="e">
        <f>#REF!</f>
        <v>#REF!</v>
      </c>
      <c r="M493" s="28" t="e">
        <f>#REF!</f>
        <v>#REF!</v>
      </c>
      <c r="N493" s="28" t="e">
        <f>#REF!</f>
        <v>#REF!</v>
      </c>
      <c r="O493" s="31" t="s">
        <v>265</v>
      </c>
      <c r="P493" s="133" t="s">
        <v>471</v>
      </c>
      <c r="Q493" s="168" t="s">
        <v>309</v>
      </c>
      <c r="R493" s="143">
        <f>R494</f>
        <v>2528803.7999999998</v>
      </c>
      <c r="S493" s="242">
        <f>S494</f>
        <v>2528803.7999999998</v>
      </c>
      <c r="T493" s="262">
        <f t="shared" si="33"/>
        <v>100</v>
      </c>
    </row>
    <row r="494" spans="1:20" s="4" customFormat="1" hidden="1">
      <c r="A494" s="96"/>
      <c r="B494" s="97"/>
      <c r="C494" s="98"/>
      <c r="D494" s="45"/>
      <c r="E494" s="122"/>
      <c r="F494" s="486" t="s">
        <v>413</v>
      </c>
      <c r="G494" s="487"/>
      <c r="H494" s="25"/>
      <c r="I494" s="28"/>
      <c r="J494" s="28"/>
      <c r="K494" s="28"/>
      <c r="L494" s="28"/>
      <c r="M494" s="28"/>
      <c r="N494" s="28"/>
      <c r="O494" s="31" t="s">
        <v>265</v>
      </c>
      <c r="P494" s="133" t="s">
        <v>472</v>
      </c>
      <c r="Q494" s="168" t="s">
        <v>309</v>
      </c>
      <c r="R494" s="143">
        <f>R496</f>
        <v>2528803.7999999998</v>
      </c>
      <c r="S494" s="242">
        <f>S496</f>
        <v>2528803.7999999998</v>
      </c>
      <c r="T494" s="262">
        <f t="shared" si="33"/>
        <v>100</v>
      </c>
    </row>
    <row r="495" spans="1:20" s="4" customFormat="1" hidden="1">
      <c r="A495" s="96"/>
      <c r="B495" s="97"/>
      <c r="C495" s="98"/>
      <c r="D495" s="45"/>
      <c r="E495" s="122"/>
      <c r="F495" s="484" t="s">
        <v>214</v>
      </c>
      <c r="G495" s="488"/>
      <c r="H495" s="25"/>
      <c r="I495" s="28"/>
      <c r="J495" s="28"/>
      <c r="K495" s="28"/>
      <c r="L495" s="28"/>
      <c r="M495" s="28"/>
      <c r="N495" s="28"/>
      <c r="O495" s="31" t="s">
        <v>265</v>
      </c>
      <c r="P495" s="133" t="s">
        <v>34</v>
      </c>
      <c r="Q495" s="168" t="s">
        <v>309</v>
      </c>
      <c r="R495" s="143">
        <f>R497</f>
        <v>2528803.7999999998</v>
      </c>
      <c r="S495" s="242">
        <f>S497</f>
        <v>2528803.7999999998</v>
      </c>
      <c r="T495" s="262">
        <f t="shared" si="33"/>
        <v>100</v>
      </c>
    </row>
    <row r="496" spans="1:20" s="4" customFormat="1" hidden="1">
      <c r="A496" s="96"/>
      <c r="B496" s="97"/>
      <c r="C496" s="98"/>
      <c r="D496" s="45"/>
      <c r="E496" s="122"/>
      <c r="F496" s="527" t="s">
        <v>246</v>
      </c>
      <c r="G496" s="528"/>
      <c r="H496" s="28"/>
      <c r="I496" s="28"/>
      <c r="J496" s="28"/>
      <c r="K496" s="28"/>
      <c r="L496" s="28"/>
      <c r="M496" s="28"/>
      <c r="N496" s="28"/>
      <c r="O496" s="31" t="s">
        <v>265</v>
      </c>
      <c r="P496" s="31" t="s">
        <v>151</v>
      </c>
      <c r="Q496" s="168" t="s">
        <v>309</v>
      </c>
      <c r="R496" s="143">
        <f>R497</f>
        <v>2528803.7999999998</v>
      </c>
      <c r="S496" s="242">
        <f>S497</f>
        <v>2528803.7999999998</v>
      </c>
      <c r="T496" s="262">
        <f t="shared" si="33"/>
        <v>100</v>
      </c>
    </row>
    <row r="497" spans="1:20" s="4" customFormat="1" hidden="1">
      <c r="A497" s="96"/>
      <c r="B497" s="97"/>
      <c r="C497" s="98"/>
      <c r="D497" s="45"/>
      <c r="E497" s="122"/>
      <c r="F497" s="527" t="s">
        <v>245</v>
      </c>
      <c r="G497" s="528"/>
      <c r="H497" s="28"/>
      <c r="I497" s="28"/>
      <c r="J497" s="28"/>
      <c r="K497" s="28"/>
      <c r="L497" s="28"/>
      <c r="M497" s="28"/>
      <c r="N497" s="28"/>
      <c r="O497" s="31" t="s">
        <v>265</v>
      </c>
      <c r="P497" s="31" t="s">
        <v>151</v>
      </c>
      <c r="Q497" s="168" t="s">
        <v>397</v>
      </c>
      <c r="R497" s="143">
        <f>R498</f>
        <v>2528803.7999999998</v>
      </c>
      <c r="S497" s="242">
        <f>S498</f>
        <v>2528803.7999999998</v>
      </c>
      <c r="T497" s="262">
        <f t="shared" si="33"/>
        <v>100</v>
      </c>
    </row>
    <row r="498" spans="1:20" s="4" customFormat="1" hidden="1">
      <c r="A498" s="83"/>
      <c r="B498" s="86"/>
      <c r="C498" s="85"/>
      <c r="D498" s="45"/>
      <c r="E498" s="122"/>
      <c r="F498" s="484" t="s">
        <v>463</v>
      </c>
      <c r="G498" s="488"/>
      <c r="H498" s="28"/>
      <c r="I498" s="28"/>
      <c r="J498" s="28"/>
      <c r="K498" s="28"/>
      <c r="L498" s="28"/>
      <c r="M498" s="28"/>
      <c r="N498" s="28"/>
      <c r="O498" s="31" t="s">
        <v>265</v>
      </c>
      <c r="P498" s="31" t="s">
        <v>151</v>
      </c>
      <c r="Q498" s="168" t="s">
        <v>462</v>
      </c>
      <c r="R498" s="142">
        <v>2528803.7999999998</v>
      </c>
      <c r="S498" s="142">
        <v>2528803.7999999998</v>
      </c>
      <c r="T498" s="262">
        <f t="shared" si="33"/>
        <v>100</v>
      </c>
    </row>
    <row r="499" spans="1:20" s="4" customFormat="1" ht="15" customHeight="1">
      <c r="A499" s="83"/>
      <c r="B499" s="86"/>
      <c r="C499" s="85"/>
      <c r="D499" s="45"/>
      <c r="E499" s="122"/>
      <c r="F499" s="484" t="s">
        <v>403</v>
      </c>
      <c r="G499" s="488"/>
      <c r="H499" s="28"/>
      <c r="I499" s="28"/>
      <c r="J499" s="28"/>
      <c r="K499" s="28"/>
      <c r="L499" s="28"/>
      <c r="M499" s="28"/>
      <c r="N499" s="28"/>
      <c r="O499" s="31" t="s">
        <v>404</v>
      </c>
      <c r="P499" s="31" t="s">
        <v>473</v>
      </c>
      <c r="Q499" s="168" t="s">
        <v>309</v>
      </c>
      <c r="R499" s="142">
        <f>R500+R506+R524</f>
        <v>15662205</v>
      </c>
      <c r="S499" s="142">
        <f>S500+S506+S524</f>
        <v>15263250.550000001</v>
      </c>
      <c r="T499" s="262">
        <f t="shared" si="33"/>
        <v>97.452756811700525</v>
      </c>
    </row>
    <row r="500" spans="1:20" s="4" customFormat="1" ht="0.75" hidden="1" customHeight="1">
      <c r="A500" s="83"/>
      <c r="B500" s="86"/>
      <c r="C500" s="85"/>
      <c r="D500" s="45"/>
      <c r="E500" s="122"/>
      <c r="F500" s="484" t="s">
        <v>22</v>
      </c>
      <c r="G500" s="488"/>
      <c r="H500" s="28"/>
      <c r="I500" s="28"/>
      <c r="J500" s="28"/>
      <c r="K500" s="28"/>
      <c r="L500" s="28"/>
      <c r="M500" s="28"/>
      <c r="N500" s="28"/>
      <c r="O500" s="31" t="s">
        <v>404</v>
      </c>
      <c r="P500" s="31" t="s">
        <v>21</v>
      </c>
      <c r="Q500" s="168" t="s">
        <v>309</v>
      </c>
      <c r="R500" s="142">
        <f>R501</f>
        <v>3305232</v>
      </c>
      <c r="S500" s="328">
        <f>S501</f>
        <v>3305232</v>
      </c>
      <c r="T500" s="262">
        <f t="shared" si="33"/>
        <v>100</v>
      </c>
    </row>
    <row r="501" spans="1:20" s="4" customFormat="1" hidden="1">
      <c r="A501" s="83"/>
      <c r="B501" s="86"/>
      <c r="C501" s="85"/>
      <c r="D501" s="45"/>
      <c r="E501" s="122"/>
      <c r="F501" s="513" t="s">
        <v>171</v>
      </c>
      <c r="G501" s="514"/>
      <c r="H501" s="28"/>
      <c r="I501" s="28"/>
      <c r="J501" s="28"/>
      <c r="K501" s="28"/>
      <c r="L501" s="28"/>
      <c r="M501" s="28"/>
      <c r="N501" s="28"/>
      <c r="O501" s="31" t="s">
        <v>404</v>
      </c>
      <c r="P501" s="31" t="s">
        <v>20</v>
      </c>
      <c r="Q501" s="168" t="s">
        <v>309</v>
      </c>
      <c r="R501" s="142">
        <f>R504</f>
        <v>3305232</v>
      </c>
      <c r="S501" s="328">
        <f>S504</f>
        <v>3305232</v>
      </c>
      <c r="T501" s="262">
        <f t="shared" si="33"/>
        <v>100</v>
      </c>
    </row>
    <row r="502" spans="1:20" s="4" customFormat="1" hidden="1">
      <c r="A502" s="83"/>
      <c r="B502" s="86"/>
      <c r="C502" s="85"/>
      <c r="D502" s="45"/>
      <c r="E502" s="122"/>
      <c r="F502" s="523" t="s">
        <v>152</v>
      </c>
      <c r="G502" s="524"/>
      <c r="H502" s="28"/>
      <c r="I502" s="28"/>
      <c r="J502" s="28"/>
      <c r="K502" s="28"/>
      <c r="L502" s="28"/>
      <c r="M502" s="28"/>
      <c r="N502" s="28"/>
      <c r="O502" s="31" t="s">
        <v>404</v>
      </c>
      <c r="P502" s="31" t="s">
        <v>19</v>
      </c>
      <c r="Q502" s="168" t="s">
        <v>309</v>
      </c>
      <c r="R502" s="142">
        <f t="shared" ref="R502:S504" si="35">R503</f>
        <v>3305232</v>
      </c>
      <c r="S502" s="328">
        <f t="shared" si="35"/>
        <v>3305232</v>
      </c>
      <c r="T502" s="262">
        <f t="shared" si="33"/>
        <v>100</v>
      </c>
    </row>
    <row r="503" spans="1:20" s="4" customFormat="1" hidden="1">
      <c r="A503" s="83"/>
      <c r="B503" s="86"/>
      <c r="C503" s="85"/>
      <c r="D503" s="45"/>
      <c r="E503" s="122"/>
      <c r="F503" s="525" t="s">
        <v>124</v>
      </c>
      <c r="G503" s="526"/>
      <c r="H503" s="28"/>
      <c r="I503" s="28"/>
      <c r="J503" s="28"/>
      <c r="K503" s="28"/>
      <c r="L503" s="28"/>
      <c r="M503" s="28"/>
      <c r="N503" s="28"/>
      <c r="O503" s="31" t="s">
        <v>404</v>
      </c>
      <c r="P503" s="31" t="s">
        <v>18</v>
      </c>
      <c r="Q503" s="168" t="s">
        <v>309</v>
      </c>
      <c r="R503" s="142">
        <f t="shared" si="35"/>
        <v>3305232</v>
      </c>
      <c r="S503" s="328">
        <f t="shared" si="35"/>
        <v>3305232</v>
      </c>
      <c r="T503" s="262">
        <f t="shared" si="33"/>
        <v>100</v>
      </c>
    </row>
    <row r="504" spans="1:20" s="4" customFormat="1" hidden="1">
      <c r="A504" s="83"/>
      <c r="B504" s="86"/>
      <c r="C504" s="85"/>
      <c r="D504" s="45"/>
      <c r="E504" s="122"/>
      <c r="F504" s="527" t="s">
        <v>245</v>
      </c>
      <c r="G504" s="528"/>
      <c r="H504" s="28"/>
      <c r="I504" s="28"/>
      <c r="J504" s="28"/>
      <c r="K504" s="28"/>
      <c r="L504" s="28"/>
      <c r="M504" s="28"/>
      <c r="N504" s="28"/>
      <c r="O504" s="31" t="s">
        <v>404</v>
      </c>
      <c r="P504" s="31" t="s">
        <v>18</v>
      </c>
      <c r="Q504" s="168" t="s">
        <v>397</v>
      </c>
      <c r="R504" s="142">
        <f t="shared" si="35"/>
        <v>3305232</v>
      </c>
      <c r="S504" s="328">
        <f t="shared" si="35"/>
        <v>3305232</v>
      </c>
      <c r="T504" s="262">
        <f t="shared" si="33"/>
        <v>100</v>
      </c>
    </row>
    <row r="505" spans="1:20" s="4" customFormat="1" hidden="1">
      <c r="A505" s="83"/>
      <c r="B505" s="86"/>
      <c r="C505" s="85"/>
      <c r="D505" s="45"/>
      <c r="E505" s="122"/>
      <c r="F505" s="484" t="s">
        <v>463</v>
      </c>
      <c r="G505" s="488"/>
      <c r="H505" s="28"/>
      <c r="I505" s="28"/>
      <c r="J505" s="28"/>
      <c r="K505" s="28"/>
      <c r="L505" s="28"/>
      <c r="M505" s="28"/>
      <c r="N505" s="28"/>
      <c r="O505" s="31" t="s">
        <v>404</v>
      </c>
      <c r="P505" s="31" t="s">
        <v>18</v>
      </c>
      <c r="Q505" s="168" t="s">
        <v>462</v>
      </c>
      <c r="R505" s="142">
        <v>3305232</v>
      </c>
      <c r="S505" s="328">
        <v>3305232</v>
      </c>
      <c r="T505" s="262">
        <f t="shared" si="33"/>
        <v>100</v>
      </c>
    </row>
    <row r="506" spans="1:20" s="4" customFormat="1" hidden="1">
      <c r="A506" s="83"/>
      <c r="B506" s="86"/>
      <c r="C506" s="85"/>
      <c r="D506" s="45"/>
      <c r="E506" s="122"/>
      <c r="F506" s="491" t="s">
        <v>412</v>
      </c>
      <c r="G506" s="491"/>
      <c r="H506" s="491"/>
      <c r="I506" s="28"/>
      <c r="J506" s="28"/>
      <c r="K506" s="28"/>
      <c r="L506" s="28"/>
      <c r="M506" s="28"/>
      <c r="N506" s="28"/>
      <c r="O506" s="133" t="s">
        <v>404</v>
      </c>
      <c r="P506" s="133" t="s">
        <v>471</v>
      </c>
      <c r="Q506" s="294" t="s">
        <v>309</v>
      </c>
      <c r="R506" s="457">
        <f>R507</f>
        <v>8713264</v>
      </c>
      <c r="S506" s="457">
        <f>S507</f>
        <v>8713120</v>
      </c>
      <c r="T506" s="262">
        <f t="shared" si="33"/>
        <v>99.99834734721685</v>
      </c>
    </row>
    <row r="507" spans="1:20" s="4" customFormat="1" hidden="1">
      <c r="A507" s="83"/>
      <c r="B507" s="86"/>
      <c r="C507" s="85"/>
      <c r="D507" s="45"/>
      <c r="E507" s="122"/>
      <c r="F507" s="491" t="s">
        <v>413</v>
      </c>
      <c r="G507" s="491"/>
      <c r="H507" s="225"/>
      <c r="I507" s="28"/>
      <c r="J507" s="28"/>
      <c r="K507" s="28"/>
      <c r="L507" s="28"/>
      <c r="M507" s="28"/>
      <c r="N507" s="28"/>
      <c r="O507" s="133" t="s">
        <v>404</v>
      </c>
      <c r="P507" s="133" t="s">
        <v>472</v>
      </c>
      <c r="Q507" s="294" t="s">
        <v>309</v>
      </c>
      <c r="R507" s="457">
        <f>R508+R520</f>
        <v>8713264</v>
      </c>
      <c r="S507" s="457">
        <f>S508+S520</f>
        <v>8713120</v>
      </c>
      <c r="T507" s="262">
        <f t="shared" si="33"/>
        <v>99.99834734721685</v>
      </c>
    </row>
    <row r="508" spans="1:20" s="4" customFormat="1" hidden="1">
      <c r="A508" s="83"/>
      <c r="B508" s="86"/>
      <c r="C508" s="85"/>
      <c r="D508" s="45"/>
      <c r="E508" s="122"/>
      <c r="F508" s="518" t="s">
        <v>45</v>
      </c>
      <c r="G508" s="522"/>
      <c r="H508" s="225"/>
      <c r="I508" s="28"/>
      <c r="J508" s="28"/>
      <c r="K508" s="28"/>
      <c r="L508" s="28"/>
      <c r="M508" s="28"/>
      <c r="N508" s="28"/>
      <c r="O508" s="133" t="s">
        <v>404</v>
      </c>
      <c r="P508" s="133" t="s">
        <v>34</v>
      </c>
      <c r="Q508" s="294" t="s">
        <v>309</v>
      </c>
      <c r="R508" s="457">
        <f>R512+R517+R509</f>
        <v>8683264</v>
      </c>
      <c r="S508" s="457">
        <f>S512+S517+S509</f>
        <v>8683120</v>
      </c>
      <c r="T508" s="262">
        <f t="shared" si="33"/>
        <v>99.998341637430343</v>
      </c>
    </row>
    <row r="509" spans="1:20" s="4" customFormat="1" hidden="1">
      <c r="A509" s="83"/>
      <c r="B509" s="86"/>
      <c r="C509" s="85"/>
      <c r="D509" s="45"/>
      <c r="E509" s="122"/>
      <c r="F509" s="518" t="s">
        <v>419</v>
      </c>
      <c r="G509" s="496"/>
      <c r="H509" s="225"/>
      <c r="I509" s="28"/>
      <c r="J509" s="28"/>
      <c r="K509" s="28"/>
      <c r="L509" s="28"/>
      <c r="M509" s="28"/>
      <c r="N509" s="28"/>
      <c r="O509" s="133" t="s">
        <v>404</v>
      </c>
      <c r="P509" s="133" t="s">
        <v>47</v>
      </c>
      <c r="Q509" s="294" t="s">
        <v>309</v>
      </c>
      <c r="R509" s="457">
        <f>R510</f>
        <v>83270</v>
      </c>
      <c r="S509" s="457">
        <f>S510</f>
        <v>83126</v>
      </c>
      <c r="T509" s="262">
        <f t="shared" si="33"/>
        <v>99.827068572114811</v>
      </c>
    </row>
    <row r="510" spans="1:20" s="4" customFormat="1" hidden="1">
      <c r="A510" s="83"/>
      <c r="B510" s="86"/>
      <c r="C510" s="85"/>
      <c r="D510" s="45"/>
      <c r="E510" s="122"/>
      <c r="F510" s="484" t="s">
        <v>380</v>
      </c>
      <c r="G510" s="504"/>
      <c r="H510" s="225"/>
      <c r="I510" s="28"/>
      <c r="J510" s="28"/>
      <c r="K510" s="28"/>
      <c r="L510" s="28"/>
      <c r="M510" s="28"/>
      <c r="N510" s="28"/>
      <c r="O510" s="133" t="s">
        <v>404</v>
      </c>
      <c r="P510" s="133" t="s">
        <v>47</v>
      </c>
      <c r="Q510" s="294" t="s">
        <v>379</v>
      </c>
      <c r="R510" s="457">
        <f>R511</f>
        <v>83270</v>
      </c>
      <c r="S510" s="457">
        <f>S511</f>
        <v>83126</v>
      </c>
      <c r="T510" s="262">
        <f t="shared" si="33"/>
        <v>99.827068572114811</v>
      </c>
    </row>
    <row r="511" spans="1:20" s="4" customFormat="1" hidden="1">
      <c r="A511" s="83"/>
      <c r="B511" s="86"/>
      <c r="C511" s="85"/>
      <c r="D511" s="45"/>
      <c r="E511" s="122"/>
      <c r="F511" s="484" t="s">
        <v>449</v>
      </c>
      <c r="G511" s="488"/>
      <c r="H511" s="225"/>
      <c r="I511" s="28"/>
      <c r="J511" s="28"/>
      <c r="K511" s="28"/>
      <c r="L511" s="28"/>
      <c r="M511" s="28"/>
      <c r="N511" s="28"/>
      <c r="O511" s="133" t="s">
        <v>404</v>
      </c>
      <c r="P511" s="133" t="s">
        <v>47</v>
      </c>
      <c r="Q511" s="294" t="s">
        <v>448</v>
      </c>
      <c r="R511" s="457">
        <v>83270</v>
      </c>
      <c r="S511" s="457">
        <v>83126</v>
      </c>
      <c r="T511" s="262">
        <f t="shared" si="33"/>
        <v>99.827068572114811</v>
      </c>
    </row>
    <row r="512" spans="1:20" s="4" customFormat="1" hidden="1">
      <c r="A512" s="83"/>
      <c r="B512" s="86"/>
      <c r="C512" s="85"/>
      <c r="D512" s="45"/>
      <c r="E512" s="122"/>
      <c r="F512" s="518" t="s">
        <v>415</v>
      </c>
      <c r="G512" s="522"/>
      <c r="H512" s="225"/>
      <c r="I512" s="28"/>
      <c r="J512" s="28"/>
      <c r="K512" s="28"/>
      <c r="L512" s="28"/>
      <c r="M512" s="28"/>
      <c r="N512" s="28"/>
      <c r="O512" s="133" t="s">
        <v>404</v>
      </c>
      <c r="P512" s="133" t="s">
        <v>41</v>
      </c>
      <c r="Q512" s="294" t="s">
        <v>309</v>
      </c>
      <c r="R512" s="457">
        <f>R515+R513</f>
        <v>1751994</v>
      </c>
      <c r="S512" s="457">
        <f>S515+S513</f>
        <v>1751994</v>
      </c>
      <c r="T512" s="262">
        <f t="shared" si="33"/>
        <v>100</v>
      </c>
    </row>
    <row r="513" spans="1:20" s="4" customFormat="1" hidden="1">
      <c r="A513" s="83"/>
      <c r="B513" s="86"/>
      <c r="C513" s="85"/>
      <c r="D513" s="45"/>
      <c r="E513" s="122"/>
      <c r="F513" s="484" t="s">
        <v>380</v>
      </c>
      <c r="G513" s="488"/>
      <c r="H513" s="225"/>
      <c r="I513" s="28"/>
      <c r="J513" s="28"/>
      <c r="K513" s="28"/>
      <c r="L513" s="28"/>
      <c r="M513" s="28"/>
      <c r="N513" s="28"/>
      <c r="O513" s="133" t="s">
        <v>404</v>
      </c>
      <c r="P513" s="133" t="s">
        <v>41</v>
      </c>
      <c r="Q513" s="168" t="s">
        <v>379</v>
      </c>
      <c r="R513" s="457">
        <f>R514</f>
        <v>39994</v>
      </c>
      <c r="S513" s="457">
        <f>S514</f>
        <v>39994</v>
      </c>
      <c r="T513" s="262">
        <f t="shared" si="33"/>
        <v>100</v>
      </c>
    </row>
    <row r="514" spans="1:20" s="4" customFormat="1" hidden="1">
      <c r="A514" s="83"/>
      <c r="B514" s="86"/>
      <c r="C514" s="85"/>
      <c r="D514" s="45"/>
      <c r="E514" s="122"/>
      <c r="F514" s="484" t="s">
        <v>449</v>
      </c>
      <c r="G514" s="488"/>
      <c r="H514" s="225"/>
      <c r="I514" s="28"/>
      <c r="J514" s="28"/>
      <c r="K514" s="28"/>
      <c r="L514" s="28"/>
      <c r="M514" s="28"/>
      <c r="N514" s="28"/>
      <c r="O514" s="133" t="s">
        <v>404</v>
      </c>
      <c r="P514" s="133" t="s">
        <v>41</v>
      </c>
      <c r="Q514" s="168" t="s">
        <v>448</v>
      </c>
      <c r="R514" s="457">
        <v>39994</v>
      </c>
      <c r="S514" s="457">
        <v>39994</v>
      </c>
      <c r="T514" s="262">
        <f t="shared" si="33"/>
        <v>100</v>
      </c>
    </row>
    <row r="515" spans="1:20" s="4" customFormat="1" hidden="1">
      <c r="A515" s="83"/>
      <c r="B515" s="86"/>
      <c r="C515" s="85"/>
      <c r="D515" s="45"/>
      <c r="E515" s="122"/>
      <c r="F515" s="491" t="s">
        <v>245</v>
      </c>
      <c r="G515" s="493"/>
      <c r="H515" s="225"/>
      <c r="I515" s="28"/>
      <c r="J515" s="28"/>
      <c r="K515" s="28"/>
      <c r="L515" s="28"/>
      <c r="M515" s="28"/>
      <c r="N515" s="28"/>
      <c r="O515" s="133" t="s">
        <v>404</v>
      </c>
      <c r="P515" s="133" t="s">
        <v>41</v>
      </c>
      <c r="Q515" s="294" t="s">
        <v>397</v>
      </c>
      <c r="R515" s="457">
        <f>R516</f>
        <v>1712000</v>
      </c>
      <c r="S515" s="457">
        <f>S516</f>
        <v>1712000</v>
      </c>
      <c r="T515" s="262">
        <f t="shared" si="33"/>
        <v>100</v>
      </c>
    </row>
    <row r="516" spans="1:20" s="4" customFormat="1" hidden="1">
      <c r="A516" s="83"/>
      <c r="B516" s="86"/>
      <c r="C516" s="85"/>
      <c r="D516" s="45"/>
      <c r="E516" s="122"/>
      <c r="F516" s="491" t="s">
        <v>463</v>
      </c>
      <c r="G516" s="493"/>
      <c r="H516" s="225"/>
      <c r="I516" s="28"/>
      <c r="J516" s="28"/>
      <c r="K516" s="28"/>
      <c r="L516" s="28"/>
      <c r="M516" s="28"/>
      <c r="N516" s="28"/>
      <c r="O516" s="133" t="s">
        <v>404</v>
      </c>
      <c r="P516" s="133" t="s">
        <v>41</v>
      </c>
      <c r="Q516" s="294" t="s">
        <v>462</v>
      </c>
      <c r="R516" s="457">
        <v>1712000</v>
      </c>
      <c r="S516" s="456">
        <v>1712000</v>
      </c>
      <c r="T516" s="262">
        <f t="shared" si="33"/>
        <v>100</v>
      </c>
    </row>
    <row r="517" spans="1:20" s="4" customFormat="1" hidden="1">
      <c r="A517" s="83"/>
      <c r="B517" s="86"/>
      <c r="C517" s="85"/>
      <c r="D517" s="45"/>
      <c r="E517" s="122"/>
      <c r="F517" s="518" t="s">
        <v>546</v>
      </c>
      <c r="G517" s="496"/>
      <c r="H517" s="225"/>
      <c r="I517" s="28"/>
      <c r="J517" s="28"/>
      <c r="K517" s="28"/>
      <c r="L517" s="28"/>
      <c r="M517" s="28"/>
      <c r="N517" s="28"/>
      <c r="O517" s="133" t="s">
        <v>404</v>
      </c>
      <c r="P517" s="133" t="s">
        <v>547</v>
      </c>
      <c r="Q517" s="294" t="s">
        <v>309</v>
      </c>
      <c r="R517" s="457">
        <f>R518</f>
        <v>6848000</v>
      </c>
      <c r="S517" s="457">
        <f>S518</f>
        <v>6848000</v>
      </c>
      <c r="T517" s="262">
        <f t="shared" si="33"/>
        <v>100</v>
      </c>
    </row>
    <row r="518" spans="1:20" s="4" customFormat="1" hidden="1">
      <c r="A518" s="83"/>
      <c r="B518" s="86"/>
      <c r="C518" s="85"/>
      <c r="D518" s="45"/>
      <c r="E518" s="122"/>
      <c r="F518" s="491" t="s">
        <v>245</v>
      </c>
      <c r="G518" s="493"/>
      <c r="H518" s="225"/>
      <c r="I518" s="28"/>
      <c r="J518" s="28"/>
      <c r="K518" s="28"/>
      <c r="L518" s="28"/>
      <c r="M518" s="28"/>
      <c r="N518" s="28"/>
      <c r="O518" s="133" t="s">
        <v>404</v>
      </c>
      <c r="P518" s="133" t="s">
        <v>547</v>
      </c>
      <c r="Q518" s="294" t="s">
        <v>397</v>
      </c>
      <c r="R518" s="457">
        <f>R519</f>
        <v>6848000</v>
      </c>
      <c r="S518" s="457">
        <f>S519</f>
        <v>6848000</v>
      </c>
      <c r="T518" s="262">
        <f t="shared" si="33"/>
        <v>100</v>
      </c>
    </row>
    <row r="519" spans="1:20" s="4" customFormat="1" hidden="1">
      <c r="A519" s="83"/>
      <c r="B519" s="86"/>
      <c r="C519" s="85"/>
      <c r="D519" s="45"/>
      <c r="E519" s="122"/>
      <c r="F519" s="491" t="s">
        <v>463</v>
      </c>
      <c r="G519" s="493"/>
      <c r="H519" s="225"/>
      <c r="I519" s="28"/>
      <c r="J519" s="28"/>
      <c r="K519" s="28"/>
      <c r="L519" s="28"/>
      <c r="M519" s="28"/>
      <c r="N519" s="28"/>
      <c r="O519" s="133" t="s">
        <v>404</v>
      </c>
      <c r="P519" s="133" t="s">
        <v>547</v>
      </c>
      <c r="Q519" s="294" t="s">
        <v>462</v>
      </c>
      <c r="R519" s="457">
        <v>6848000</v>
      </c>
      <c r="S519" s="457">
        <v>6848000</v>
      </c>
      <c r="T519" s="262">
        <f t="shared" si="33"/>
        <v>100</v>
      </c>
    </row>
    <row r="520" spans="1:20" s="4" customFormat="1" hidden="1">
      <c r="A520" s="83"/>
      <c r="B520" s="86"/>
      <c r="C520" s="85"/>
      <c r="D520" s="45"/>
      <c r="E520" s="122"/>
      <c r="F520" s="491" t="s">
        <v>218</v>
      </c>
      <c r="G520" s="492"/>
      <c r="H520" s="143"/>
      <c r="I520" s="28"/>
      <c r="J520" s="28"/>
      <c r="K520" s="28"/>
      <c r="L520" s="28"/>
      <c r="M520" s="28"/>
      <c r="N520" s="28"/>
      <c r="O520" s="133" t="s">
        <v>404</v>
      </c>
      <c r="P520" s="133" t="s">
        <v>34</v>
      </c>
      <c r="Q520" s="294" t="s">
        <v>309</v>
      </c>
      <c r="R520" s="457">
        <f t="shared" ref="R520:S522" si="36">R521</f>
        <v>30000</v>
      </c>
      <c r="S520" s="456">
        <f t="shared" si="36"/>
        <v>30000</v>
      </c>
      <c r="T520" s="262">
        <f t="shared" si="33"/>
        <v>100</v>
      </c>
    </row>
    <row r="521" spans="1:20" s="4" customFormat="1" hidden="1">
      <c r="A521" s="83"/>
      <c r="B521" s="86"/>
      <c r="C521" s="85"/>
      <c r="D521" s="45"/>
      <c r="E521" s="122"/>
      <c r="F521" s="491" t="s">
        <v>55</v>
      </c>
      <c r="G521" s="492"/>
      <c r="H521" s="143"/>
      <c r="I521" s="28"/>
      <c r="J521" s="28"/>
      <c r="K521" s="28"/>
      <c r="L521" s="28"/>
      <c r="M521" s="28"/>
      <c r="N521" s="28"/>
      <c r="O521" s="133" t="s">
        <v>404</v>
      </c>
      <c r="P521" s="133" t="s">
        <v>56</v>
      </c>
      <c r="Q521" s="294" t="s">
        <v>309</v>
      </c>
      <c r="R521" s="457">
        <f t="shared" si="36"/>
        <v>30000</v>
      </c>
      <c r="S521" s="456">
        <f t="shared" si="36"/>
        <v>30000</v>
      </c>
      <c r="T521" s="262">
        <f t="shared" si="33"/>
        <v>100</v>
      </c>
    </row>
    <row r="522" spans="1:20" s="4" customFormat="1" hidden="1">
      <c r="A522" s="83"/>
      <c r="B522" s="86"/>
      <c r="C522" s="85"/>
      <c r="D522" s="45"/>
      <c r="E522" s="122"/>
      <c r="F522" s="491" t="s">
        <v>245</v>
      </c>
      <c r="G522" s="493"/>
      <c r="H522" s="143"/>
      <c r="I522" s="28"/>
      <c r="J522" s="28"/>
      <c r="K522" s="28"/>
      <c r="L522" s="28"/>
      <c r="M522" s="28"/>
      <c r="N522" s="28"/>
      <c r="O522" s="133" t="s">
        <v>404</v>
      </c>
      <c r="P522" s="133" t="s">
        <v>56</v>
      </c>
      <c r="Q522" s="294" t="s">
        <v>397</v>
      </c>
      <c r="R522" s="457">
        <f t="shared" si="36"/>
        <v>30000</v>
      </c>
      <c r="S522" s="456">
        <f t="shared" si="36"/>
        <v>30000</v>
      </c>
      <c r="T522" s="262">
        <f t="shared" si="33"/>
        <v>100</v>
      </c>
    </row>
    <row r="523" spans="1:20" s="4" customFormat="1" hidden="1">
      <c r="A523" s="83"/>
      <c r="B523" s="86"/>
      <c r="C523" s="85"/>
      <c r="D523" s="45"/>
      <c r="E523" s="122"/>
      <c r="F523" s="491" t="s">
        <v>463</v>
      </c>
      <c r="G523" s="493"/>
      <c r="H523" s="143"/>
      <c r="I523" s="28"/>
      <c r="J523" s="28"/>
      <c r="K523" s="28"/>
      <c r="L523" s="28"/>
      <c r="M523" s="28"/>
      <c r="N523" s="28"/>
      <c r="O523" s="133" t="s">
        <v>404</v>
      </c>
      <c r="P523" s="133" t="s">
        <v>56</v>
      </c>
      <c r="Q523" s="294" t="s">
        <v>462</v>
      </c>
      <c r="R523" s="457">
        <v>30000</v>
      </c>
      <c r="S523" s="456">
        <v>30000</v>
      </c>
      <c r="T523" s="262">
        <f t="shared" si="33"/>
        <v>100</v>
      </c>
    </row>
    <row r="524" spans="1:20" s="4" customFormat="1" hidden="1">
      <c r="A524" s="83"/>
      <c r="B524" s="86"/>
      <c r="C524" s="85"/>
      <c r="D524" s="45"/>
      <c r="E524" s="122"/>
      <c r="F524" s="518" t="s">
        <v>24</v>
      </c>
      <c r="G524" s="496"/>
      <c r="H524" s="222"/>
      <c r="I524" s="28"/>
      <c r="J524" s="28"/>
      <c r="K524" s="28"/>
      <c r="L524" s="28"/>
      <c r="M524" s="28"/>
      <c r="N524" s="28"/>
      <c r="O524" s="133" t="s">
        <v>404</v>
      </c>
      <c r="P524" s="133" t="s">
        <v>502</v>
      </c>
      <c r="Q524" s="294" t="s">
        <v>309</v>
      </c>
      <c r="R524" s="457">
        <f t="shared" ref="R524:S526" si="37">R525</f>
        <v>3643709</v>
      </c>
      <c r="S524" s="456">
        <f t="shared" si="37"/>
        <v>3244898.55</v>
      </c>
      <c r="T524" s="262">
        <f t="shared" si="33"/>
        <v>89.054821611714871</v>
      </c>
    </row>
    <row r="525" spans="1:20" s="4" customFormat="1" hidden="1">
      <c r="A525" s="83"/>
      <c r="B525" s="86"/>
      <c r="C525" s="85"/>
      <c r="D525" s="45"/>
      <c r="E525" s="122"/>
      <c r="F525" s="518" t="s">
        <v>25</v>
      </c>
      <c r="G525" s="496"/>
      <c r="H525" s="222"/>
      <c r="I525" s="28"/>
      <c r="J525" s="28"/>
      <c r="K525" s="28"/>
      <c r="L525" s="28"/>
      <c r="M525" s="28"/>
      <c r="N525" s="28"/>
      <c r="O525" s="133" t="s">
        <v>404</v>
      </c>
      <c r="P525" s="133" t="s">
        <v>503</v>
      </c>
      <c r="Q525" s="294" t="s">
        <v>309</v>
      </c>
      <c r="R525" s="457">
        <f t="shared" si="37"/>
        <v>3643709</v>
      </c>
      <c r="S525" s="456">
        <f t="shared" si="37"/>
        <v>3244898.55</v>
      </c>
      <c r="T525" s="262">
        <f t="shared" si="33"/>
        <v>89.054821611714871</v>
      </c>
    </row>
    <row r="526" spans="1:20" s="4" customFormat="1" hidden="1">
      <c r="A526" s="83"/>
      <c r="B526" s="86"/>
      <c r="C526" s="85"/>
      <c r="D526" s="45"/>
      <c r="E526" s="122"/>
      <c r="F526" s="491" t="s">
        <v>26</v>
      </c>
      <c r="G526" s="492"/>
      <c r="H526" s="222"/>
      <c r="I526" s="28"/>
      <c r="J526" s="28"/>
      <c r="K526" s="28"/>
      <c r="L526" s="28"/>
      <c r="M526" s="28"/>
      <c r="N526" s="28"/>
      <c r="O526" s="133" t="s">
        <v>404</v>
      </c>
      <c r="P526" s="133" t="s">
        <v>165</v>
      </c>
      <c r="Q526" s="294" t="s">
        <v>309</v>
      </c>
      <c r="R526" s="457">
        <f t="shared" si="37"/>
        <v>3643709</v>
      </c>
      <c r="S526" s="456">
        <f t="shared" si="37"/>
        <v>3244898.55</v>
      </c>
      <c r="T526" s="262">
        <f t="shared" ref="T526:T602" si="38">S526/R526*100</f>
        <v>89.054821611714871</v>
      </c>
    </row>
    <row r="527" spans="1:20" s="4" customFormat="1" hidden="1">
      <c r="A527" s="83"/>
      <c r="B527" s="86"/>
      <c r="C527" s="85"/>
      <c r="D527" s="45"/>
      <c r="E527" s="122"/>
      <c r="F527" s="518" t="s">
        <v>129</v>
      </c>
      <c r="G527" s="519"/>
      <c r="H527" s="222"/>
      <c r="I527" s="28"/>
      <c r="J527" s="28"/>
      <c r="K527" s="28"/>
      <c r="L527" s="28"/>
      <c r="M527" s="28"/>
      <c r="N527" s="28"/>
      <c r="O527" s="133" t="s">
        <v>404</v>
      </c>
      <c r="P527" s="133" t="s">
        <v>23</v>
      </c>
      <c r="Q527" s="294" t="s">
        <v>309</v>
      </c>
      <c r="R527" s="457">
        <f>R530+R528</f>
        <v>3643709</v>
      </c>
      <c r="S527" s="457">
        <f>S530+S528</f>
        <v>3244898.55</v>
      </c>
      <c r="T527" s="262">
        <f t="shared" si="38"/>
        <v>89.054821611714871</v>
      </c>
    </row>
    <row r="528" spans="1:20" s="4" customFormat="1" hidden="1">
      <c r="A528" s="83"/>
      <c r="B528" s="86"/>
      <c r="C528" s="85"/>
      <c r="D528" s="45"/>
      <c r="E528" s="122"/>
      <c r="F528" s="484" t="s">
        <v>376</v>
      </c>
      <c r="G528" s="488"/>
      <c r="H528" s="222"/>
      <c r="I528" s="28"/>
      <c r="J528" s="28"/>
      <c r="K528" s="28"/>
      <c r="L528" s="28"/>
      <c r="M528" s="28"/>
      <c r="N528" s="28"/>
      <c r="O528" s="133" t="s">
        <v>404</v>
      </c>
      <c r="P528" s="133" t="s">
        <v>23</v>
      </c>
      <c r="Q528" s="294" t="s">
        <v>377</v>
      </c>
      <c r="R528" s="457">
        <f>R529</f>
        <v>23490</v>
      </c>
      <c r="S528" s="456">
        <f>S529</f>
        <v>23490</v>
      </c>
      <c r="T528" s="262">
        <f t="shared" si="38"/>
        <v>100</v>
      </c>
    </row>
    <row r="529" spans="1:20" s="4" customFormat="1" hidden="1">
      <c r="A529" s="83"/>
      <c r="B529" s="86"/>
      <c r="C529" s="85"/>
      <c r="D529" s="45"/>
      <c r="E529" s="122"/>
      <c r="F529" s="520" t="s">
        <v>451</v>
      </c>
      <c r="G529" s="521"/>
      <c r="H529" s="222"/>
      <c r="I529" s="28"/>
      <c r="J529" s="28"/>
      <c r="K529" s="28"/>
      <c r="L529" s="28"/>
      <c r="M529" s="28"/>
      <c r="N529" s="28"/>
      <c r="O529" s="133" t="s">
        <v>404</v>
      </c>
      <c r="P529" s="133" t="s">
        <v>23</v>
      </c>
      <c r="Q529" s="294" t="s">
        <v>450</v>
      </c>
      <c r="R529" s="457">
        <v>23490</v>
      </c>
      <c r="S529" s="456">
        <v>23490</v>
      </c>
      <c r="T529" s="262">
        <f t="shared" si="38"/>
        <v>100</v>
      </c>
    </row>
    <row r="530" spans="1:20" s="4" customFormat="1" ht="2.25" hidden="1" customHeight="1">
      <c r="A530" s="83"/>
      <c r="B530" s="86"/>
      <c r="C530" s="85"/>
      <c r="D530" s="45"/>
      <c r="E530" s="122"/>
      <c r="F530" s="491" t="s">
        <v>245</v>
      </c>
      <c r="G530" s="493"/>
      <c r="H530" s="222"/>
      <c r="I530" s="28"/>
      <c r="J530" s="28"/>
      <c r="K530" s="28"/>
      <c r="L530" s="28"/>
      <c r="M530" s="28"/>
      <c r="N530" s="28"/>
      <c r="O530" s="133" t="s">
        <v>404</v>
      </c>
      <c r="P530" s="133" t="s">
        <v>23</v>
      </c>
      <c r="Q530" s="294" t="s">
        <v>397</v>
      </c>
      <c r="R530" s="457">
        <f>R531</f>
        <v>3620219</v>
      </c>
      <c r="S530" s="456">
        <f>S531</f>
        <v>3221408.55</v>
      </c>
      <c r="T530" s="262">
        <f t="shared" si="38"/>
        <v>88.98380318980702</v>
      </c>
    </row>
    <row r="531" spans="1:20" s="4" customFormat="1" hidden="1">
      <c r="A531" s="83"/>
      <c r="B531" s="86"/>
      <c r="C531" s="85"/>
      <c r="D531" s="45"/>
      <c r="E531" s="122"/>
      <c r="F531" s="491" t="s">
        <v>463</v>
      </c>
      <c r="G531" s="493"/>
      <c r="H531" s="222"/>
      <c r="I531" s="28"/>
      <c r="J531" s="28"/>
      <c r="K531" s="28"/>
      <c r="L531" s="28"/>
      <c r="M531" s="28"/>
      <c r="N531" s="28"/>
      <c r="O531" s="133" t="s">
        <v>404</v>
      </c>
      <c r="P531" s="133" t="s">
        <v>23</v>
      </c>
      <c r="Q531" s="294" t="s">
        <v>462</v>
      </c>
      <c r="R531" s="457">
        <v>3620219</v>
      </c>
      <c r="S531" s="456">
        <v>3221408.55</v>
      </c>
      <c r="T531" s="262">
        <f t="shared" si="38"/>
        <v>88.98380318980702</v>
      </c>
    </row>
    <row r="532" spans="1:20" s="4" customFormat="1">
      <c r="A532" s="83"/>
      <c r="B532" s="86"/>
      <c r="C532" s="85"/>
      <c r="D532" s="45"/>
      <c r="E532" s="122"/>
      <c r="F532" s="482" t="s">
        <v>405</v>
      </c>
      <c r="G532" s="494"/>
      <c r="H532" s="28"/>
      <c r="I532" s="28"/>
      <c r="J532" s="28"/>
      <c r="K532" s="28"/>
      <c r="L532" s="28"/>
      <c r="M532" s="28"/>
      <c r="N532" s="28"/>
      <c r="O532" s="31" t="s">
        <v>286</v>
      </c>
      <c r="P532" s="154" t="s">
        <v>473</v>
      </c>
      <c r="Q532" s="345" t="s">
        <v>309</v>
      </c>
      <c r="R532" s="142">
        <f>R534+R542</f>
        <v>27414052.59</v>
      </c>
      <c r="S532" s="328">
        <f>S534+S542</f>
        <v>25911416.550000001</v>
      </c>
      <c r="T532" s="262">
        <f t="shared" si="38"/>
        <v>94.518738026539992</v>
      </c>
    </row>
    <row r="533" spans="1:20" s="4" customFormat="1" ht="0.75" hidden="1" customHeight="1">
      <c r="A533" s="83"/>
      <c r="B533" s="86"/>
      <c r="C533" s="85"/>
      <c r="D533" s="45"/>
      <c r="E533" s="122"/>
      <c r="F533" s="515" t="s">
        <v>204</v>
      </c>
      <c r="G533" s="516"/>
      <c r="H533" s="28"/>
      <c r="I533" s="28"/>
      <c r="J533" s="28"/>
      <c r="K533" s="28"/>
      <c r="L533" s="28"/>
      <c r="M533" s="28"/>
      <c r="N533" s="28"/>
      <c r="O533" s="31" t="s">
        <v>286</v>
      </c>
      <c r="P533" s="31" t="s">
        <v>502</v>
      </c>
      <c r="Q533" s="168" t="s">
        <v>309</v>
      </c>
      <c r="R533" s="142">
        <f t="shared" ref="R533:S536" si="39">R534</f>
        <v>7224000</v>
      </c>
      <c r="S533" s="328">
        <f t="shared" si="39"/>
        <v>6611070</v>
      </c>
      <c r="T533" s="262">
        <f t="shared" si="38"/>
        <v>91.51536544850498</v>
      </c>
    </row>
    <row r="534" spans="1:20" s="4" customFormat="1" hidden="1">
      <c r="A534" s="83"/>
      <c r="B534" s="86"/>
      <c r="C534" s="85"/>
      <c r="D534" s="45"/>
      <c r="E534" s="122"/>
      <c r="F534" s="515" t="s">
        <v>234</v>
      </c>
      <c r="G534" s="516"/>
      <c r="H534" s="28"/>
      <c r="I534" s="28"/>
      <c r="J534" s="28"/>
      <c r="K534" s="28"/>
      <c r="L534" s="28"/>
      <c r="M534" s="28"/>
      <c r="N534" s="28"/>
      <c r="O534" s="31" t="s">
        <v>286</v>
      </c>
      <c r="P534" s="31" t="s">
        <v>501</v>
      </c>
      <c r="Q534" s="168" t="s">
        <v>309</v>
      </c>
      <c r="R534" s="142">
        <f>R536</f>
        <v>7224000</v>
      </c>
      <c r="S534" s="328">
        <f>S536</f>
        <v>6611070</v>
      </c>
      <c r="T534" s="262">
        <f t="shared" si="38"/>
        <v>91.51536544850498</v>
      </c>
    </row>
    <row r="535" spans="1:20" s="4" customFormat="1" hidden="1">
      <c r="A535" s="83"/>
      <c r="B535" s="86"/>
      <c r="C535" s="85"/>
      <c r="D535" s="45"/>
      <c r="E535" s="122"/>
      <c r="F535" s="515" t="s">
        <v>197</v>
      </c>
      <c r="G535" s="517"/>
      <c r="H535" s="28"/>
      <c r="I535" s="28"/>
      <c r="J535" s="28"/>
      <c r="K535" s="28"/>
      <c r="L535" s="28"/>
      <c r="M535" s="28"/>
      <c r="N535" s="28"/>
      <c r="O535" s="31" t="s">
        <v>286</v>
      </c>
      <c r="P535" s="31" t="s">
        <v>154</v>
      </c>
      <c r="Q535" s="168" t="s">
        <v>309</v>
      </c>
      <c r="R535" s="142">
        <f>R536</f>
        <v>7224000</v>
      </c>
      <c r="S535" s="328">
        <f>S536</f>
        <v>6611070</v>
      </c>
      <c r="T535" s="262">
        <f t="shared" si="38"/>
        <v>91.51536544850498</v>
      </c>
    </row>
    <row r="536" spans="1:20" s="4" customFormat="1" hidden="1">
      <c r="A536" s="83"/>
      <c r="B536" s="86"/>
      <c r="C536" s="85"/>
      <c r="D536" s="45"/>
      <c r="E536" s="122"/>
      <c r="F536" s="487" t="s">
        <v>132</v>
      </c>
      <c r="G536" s="487"/>
      <c r="H536" s="28"/>
      <c r="I536" s="28"/>
      <c r="J536" s="28"/>
      <c r="K536" s="28"/>
      <c r="L536" s="28"/>
      <c r="M536" s="28"/>
      <c r="N536" s="28"/>
      <c r="O536" s="31" t="s">
        <v>286</v>
      </c>
      <c r="P536" s="31" t="s">
        <v>153</v>
      </c>
      <c r="Q536" s="168" t="s">
        <v>309</v>
      </c>
      <c r="R536" s="142">
        <f t="shared" si="39"/>
        <v>7224000</v>
      </c>
      <c r="S536" s="328">
        <f t="shared" si="39"/>
        <v>6611070</v>
      </c>
      <c r="T536" s="262">
        <f t="shared" si="38"/>
        <v>91.51536544850498</v>
      </c>
    </row>
    <row r="537" spans="1:20" s="4" customFormat="1" hidden="1">
      <c r="A537" s="83"/>
      <c r="B537" s="86"/>
      <c r="C537" s="85"/>
      <c r="D537" s="45"/>
      <c r="E537" s="122"/>
      <c r="F537" s="484" t="s">
        <v>458</v>
      </c>
      <c r="G537" s="488"/>
      <c r="H537" s="28"/>
      <c r="I537" s="28"/>
      <c r="J537" s="28"/>
      <c r="K537" s="28"/>
      <c r="L537" s="28"/>
      <c r="M537" s="28"/>
      <c r="N537" s="28"/>
      <c r="O537" s="31" t="s">
        <v>286</v>
      </c>
      <c r="P537" s="31" t="s">
        <v>153</v>
      </c>
      <c r="Q537" s="168" t="s">
        <v>397</v>
      </c>
      <c r="R537" s="142">
        <f>R538</f>
        <v>7224000</v>
      </c>
      <c r="S537" s="328">
        <f>S538</f>
        <v>6611070</v>
      </c>
      <c r="T537" s="262">
        <f t="shared" si="38"/>
        <v>91.51536544850498</v>
      </c>
    </row>
    <row r="538" spans="1:20" s="4" customFormat="1" hidden="1">
      <c r="A538" s="83"/>
      <c r="B538" s="86"/>
      <c r="C538" s="85"/>
      <c r="D538" s="45"/>
      <c r="E538" s="122"/>
      <c r="F538" s="484" t="s">
        <v>398</v>
      </c>
      <c r="G538" s="488"/>
      <c r="H538" s="28"/>
      <c r="I538" s="28"/>
      <c r="J538" s="28"/>
      <c r="K538" s="28"/>
      <c r="L538" s="28"/>
      <c r="M538" s="28"/>
      <c r="N538" s="28"/>
      <c r="O538" s="149" t="s">
        <v>286</v>
      </c>
      <c r="P538" s="149" t="s">
        <v>153</v>
      </c>
      <c r="Q538" s="283" t="s">
        <v>457</v>
      </c>
      <c r="R538" s="142">
        <v>7224000</v>
      </c>
      <c r="S538" s="328">
        <v>6611070</v>
      </c>
      <c r="T538" s="262">
        <f t="shared" si="38"/>
        <v>91.51536544850498</v>
      </c>
    </row>
    <row r="539" spans="1:20" s="4" customFormat="1" hidden="1">
      <c r="A539" s="83"/>
      <c r="B539" s="86"/>
      <c r="C539" s="85"/>
      <c r="D539" s="45"/>
      <c r="E539" s="122"/>
      <c r="F539" s="491" t="s">
        <v>412</v>
      </c>
      <c r="G539" s="491"/>
      <c r="H539" s="491"/>
      <c r="I539" s="28"/>
      <c r="J539" s="28"/>
      <c r="K539" s="28"/>
      <c r="L539" s="28"/>
      <c r="M539" s="28"/>
      <c r="N539" s="244"/>
      <c r="O539" s="31" t="s">
        <v>286</v>
      </c>
      <c r="P539" s="133" t="s">
        <v>471</v>
      </c>
      <c r="Q539" s="294" t="s">
        <v>309</v>
      </c>
      <c r="R539" s="142">
        <f t="shared" ref="R539:S541" si="40">R540</f>
        <v>20190052.59</v>
      </c>
      <c r="S539" s="328">
        <f t="shared" si="40"/>
        <v>19300346.550000001</v>
      </c>
      <c r="T539" s="262">
        <f t="shared" si="38"/>
        <v>95.593344613472354</v>
      </c>
    </row>
    <row r="540" spans="1:20" s="4" customFormat="1" hidden="1">
      <c r="A540" s="83"/>
      <c r="B540" s="86"/>
      <c r="C540" s="85"/>
      <c r="D540" s="45"/>
      <c r="E540" s="122"/>
      <c r="F540" s="491" t="s">
        <v>413</v>
      </c>
      <c r="G540" s="491"/>
      <c r="H540" s="225"/>
      <c r="I540" s="28"/>
      <c r="J540" s="28"/>
      <c r="K540" s="28"/>
      <c r="L540" s="28"/>
      <c r="M540" s="28"/>
      <c r="N540" s="244"/>
      <c r="O540" s="149" t="s">
        <v>286</v>
      </c>
      <c r="P540" s="133" t="s">
        <v>472</v>
      </c>
      <c r="Q540" s="294" t="s">
        <v>309</v>
      </c>
      <c r="R540" s="142">
        <f t="shared" si="40"/>
        <v>20190052.59</v>
      </c>
      <c r="S540" s="328">
        <f t="shared" si="40"/>
        <v>19300346.550000001</v>
      </c>
      <c r="T540" s="262">
        <f t="shared" si="38"/>
        <v>95.593344613472354</v>
      </c>
    </row>
    <row r="541" spans="1:20" s="4" customFormat="1" hidden="1">
      <c r="A541" s="83"/>
      <c r="B541" s="86"/>
      <c r="C541" s="85"/>
      <c r="D541" s="45"/>
      <c r="E541" s="122"/>
      <c r="F541" s="491" t="s">
        <v>128</v>
      </c>
      <c r="G541" s="492"/>
      <c r="H541" s="143"/>
      <c r="I541" s="28"/>
      <c r="J541" s="28"/>
      <c r="K541" s="28"/>
      <c r="L541" s="28"/>
      <c r="M541" s="28"/>
      <c r="N541" s="244"/>
      <c r="O541" s="31" t="s">
        <v>286</v>
      </c>
      <c r="P541" s="133" t="s">
        <v>34</v>
      </c>
      <c r="Q541" s="294" t="s">
        <v>309</v>
      </c>
      <c r="R541" s="142">
        <f t="shared" si="40"/>
        <v>20190052.59</v>
      </c>
      <c r="S541" s="328">
        <f t="shared" si="40"/>
        <v>19300346.550000001</v>
      </c>
      <c r="T541" s="262">
        <f t="shared" si="38"/>
        <v>95.593344613472354</v>
      </c>
    </row>
    <row r="542" spans="1:20" s="4" customFormat="1" hidden="1">
      <c r="A542" s="83"/>
      <c r="B542" s="86"/>
      <c r="C542" s="85"/>
      <c r="D542" s="45"/>
      <c r="E542" s="122"/>
      <c r="F542" s="513" t="s">
        <v>127</v>
      </c>
      <c r="G542" s="514"/>
      <c r="H542" s="28"/>
      <c r="I542" s="28"/>
      <c r="J542" s="28"/>
      <c r="K542" s="28"/>
      <c r="L542" s="28"/>
      <c r="M542" s="28"/>
      <c r="N542" s="244"/>
      <c r="O542" s="133" t="s">
        <v>286</v>
      </c>
      <c r="P542" s="133" t="s">
        <v>27</v>
      </c>
      <c r="Q542" s="294" t="s">
        <v>309</v>
      </c>
      <c r="R542" s="142">
        <f>R543</f>
        <v>20190052.59</v>
      </c>
      <c r="S542" s="328">
        <f>S543</f>
        <v>19300346.550000001</v>
      </c>
      <c r="T542" s="262">
        <f t="shared" si="38"/>
        <v>95.593344613472354</v>
      </c>
    </row>
    <row r="543" spans="1:20" s="4" customFormat="1" hidden="1">
      <c r="A543" s="83"/>
      <c r="B543" s="86"/>
      <c r="C543" s="85"/>
      <c r="D543" s="45"/>
      <c r="E543" s="122"/>
      <c r="F543" s="495" t="s">
        <v>99</v>
      </c>
      <c r="G543" s="496"/>
      <c r="H543" s="28"/>
      <c r="I543" s="28"/>
      <c r="J543" s="28"/>
      <c r="K543" s="28"/>
      <c r="L543" s="28"/>
      <c r="M543" s="28"/>
      <c r="N543" s="244"/>
      <c r="O543" s="31" t="s">
        <v>286</v>
      </c>
      <c r="P543" s="133" t="s">
        <v>27</v>
      </c>
      <c r="Q543" s="294" t="s">
        <v>101</v>
      </c>
      <c r="R543" s="142">
        <f>R544</f>
        <v>20190052.59</v>
      </c>
      <c r="S543" s="328">
        <f>S544</f>
        <v>19300346.550000001</v>
      </c>
      <c r="T543" s="262">
        <f t="shared" si="38"/>
        <v>95.593344613472354</v>
      </c>
    </row>
    <row r="544" spans="1:20" s="4" customFormat="1" ht="1.5" hidden="1" customHeight="1">
      <c r="A544" s="83"/>
      <c r="B544" s="86"/>
      <c r="C544" s="85"/>
      <c r="D544" s="45"/>
      <c r="E544" s="122"/>
      <c r="F544" s="497" t="s">
        <v>100</v>
      </c>
      <c r="G544" s="498"/>
      <c r="H544" s="28"/>
      <c r="I544" s="28"/>
      <c r="J544" s="28"/>
      <c r="K544" s="28"/>
      <c r="L544" s="28"/>
      <c r="M544" s="28"/>
      <c r="N544" s="244"/>
      <c r="O544" s="133" t="s">
        <v>286</v>
      </c>
      <c r="P544" s="133" t="s">
        <v>27</v>
      </c>
      <c r="Q544" s="294" t="s">
        <v>490</v>
      </c>
      <c r="R544" s="142">
        <v>20190052.59</v>
      </c>
      <c r="S544" s="328">
        <v>19300346.550000001</v>
      </c>
      <c r="T544" s="262">
        <f t="shared" si="38"/>
        <v>95.593344613472354</v>
      </c>
    </row>
    <row r="545" spans="1:20" s="4" customFormat="1" ht="32.25" customHeight="1">
      <c r="A545" s="83"/>
      <c r="B545" s="86"/>
      <c r="C545" s="85"/>
      <c r="D545" s="45"/>
      <c r="E545" s="122"/>
      <c r="F545" s="507" t="s">
        <v>76</v>
      </c>
      <c r="G545" s="508"/>
      <c r="H545" s="304"/>
      <c r="I545" s="304"/>
      <c r="J545" s="304"/>
      <c r="K545" s="304"/>
      <c r="L545" s="304"/>
      <c r="M545" s="304"/>
      <c r="N545" s="474"/>
      <c r="O545" s="306" t="s">
        <v>77</v>
      </c>
      <c r="P545" s="306" t="s">
        <v>473</v>
      </c>
      <c r="Q545" s="370" t="s">
        <v>309</v>
      </c>
      <c r="R545" s="262">
        <f>R546</f>
        <v>100000</v>
      </c>
      <c r="S545" s="302">
        <f>S546</f>
        <v>100000</v>
      </c>
      <c r="T545" s="262">
        <f t="shared" si="38"/>
        <v>100</v>
      </c>
    </row>
    <row r="546" spans="1:20" s="4" customFormat="1" hidden="1">
      <c r="A546" s="83"/>
      <c r="B546" s="86"/>
      <c r="C546" s="85"/>
      <c r="D546" s="45"/>
      <c r="E546" s="122"/>
      <c r="F546" s="484" t="s">
        <v>412</v>
      </c>
      <c r="G546" s="485"/>
      <c r="H546" s="486"/>
      <c r="I546" s="304"/>
      <c r="J546" s="304"/>
      <c r="K546" s="304"/>
      <c r="L546" s="304"/>
      <c r="M546" s="304"/>
      <c r="N546" s="304"/>
      <c r="O546" s="306" t="s">
        <v>77</v>
      </c>
      <c r="P546" s="133" t="s">
        <v>471</v>
      </c>
      <c r="Q546" s="370" t="s">
        <v>309</v>
      </c>
      <c r="R546" s="262">
        <f>R547</f>
        <v>100000</v>
      </c>
      <c r="S546" s="302">
        <f>S547</f>
        <v>100000</v>
      </c>
      <c r="T546" s="262">
        <f t="shared" si="38"/>
        <v>100</v>
      </c>
    </row>
    <row r="547" spans="1:20" s="4" customFormat="1" hidden="1">
      <c r="A547" s="83"/>
      <c r="B547" s="86"/>
      <c r="C547" s="85"/>
      <c r="D547" s="45"/>
      <c r="E547" s="122"/>
      <c r="F547" s="486" t="s">
        <v>413</v>
      </c>
      <c r="G547" s="487"/>
      <c r="H547" s="25"/>
      <c r="I547" s="304"/>
      <c r="J547" s="304"/>
      <c r="K547" s="304"/>
      <c r="L547" s="304"/>
      <c r="M547" s="304"/>
      <c r="N547" s="304"/>
      <c r="O547" s="306" t="s">
        <v>77</v>
      </c>
      <c r="P547" s="133" t="s">
        <v>472</v>
      </c>
      <c r="Q547" s="370" t="s">
        <v>309</v>
      </c>
      <c r="R547" s="262">
        <f>R549</f>
        <v>100000</v>
      </c>
      <c r="S547" s="302">
        <f>S549</f>
        <v>100000</v>
      </c>
      <c r="T547" s="262">
        <f t="shared" si="38"/>
        <v>100</v>
      </c>
    </row>
    <row r="548" spans="1:20" s="4" customFormat="1" hidden="1">
      <c r="A548" s="83"/>
      <c r="B548" s="86"/>
      <c r="C548" s="85"/>
      <c r="D548" s="45"/>
      <c r="E548" s="122"/>
      <c r="F548" s="509" t="s">
        <v>78</v>
      </c>
      <c r="G548" s="510"/>
      <c r="H548" s="304"/>
      <c r="I548" s="304"/>
      <c r="J548" s="304"/>
      <c r="K548" s="304"/>
      <c r="L548" s="304"/>
      <c r="M548" s="304"/>
      <c r="N548" s="304"/>
      <c r="O548" s="306" t="s">
        <v>77</v>
      </c>
      <c r="P548" s="133" t="s">
        <v>34</v>
      </c>
      <c r="Q548" s="370" t="s">
        <v>309</v>
      </c>
      <c r="R548" s="262">
        <f t="shared" ref="R548:S550" si="41">R549</f>
        <v>100000</v>
      </c>
      <c r="S548" s="302">
        <f t="shared" si="41"/>
        <v>100000</v>
      </c>
      <c r="T548" s="262">
        <f t="shared" si="38"/>
        <v>100</v>
      </c>
    </row>
    <row r="549" spans="1:20" s="4" customFormat="1" hidden="1">
      <c r="A549" s="83"/>
      <c r="B549" s="86"/>
      <c r="C549" s="85"/>
      <c r="D549" s="45"/>
      <c r="E549" s="122"/>
      <c r="F549" s="511" t="s">
        <v>116</v>
      </c>
      <c r="G549" s="512"/>
      <c r="H549" s="304"/>
      <c r="I549" s="304"/>
      <c r="J549" s="304"/>
      <c r="K549" s="304"/>
      <c r="L549" s="304"/>
      <c r="M549" s="304"/>
      <c r="N549" s="304"/>
      <c r="O549" s="306" t="s">
        <v>77</v>
      </c>
      <c r="P549" s="306" t="s">
        <v>111</v>
      </c>
      <c r="Q549" s="370" t="s">
        <v>309</v>
      </c>
      <c r="R549" s="262">
        <f t="shared" si="41"/>
        <v>100000</v>
      </c>
      <c r="S549" s="302">
        <f t="shared" si="41"/>
        <v>100000</v>
      </c>
      <c r="T549" s="262">
        <f t="shared" si="38"/>
        <v>100</v>
      </c>
    </row>
    <row r="550" spans="1:20" s="4" customFormat="1" hidden="1">
      <c r="A550" s="83"/>
      <c r="B550" s="86"/>
      <c r="C550" s="85"/>
      <c r="D550" s="45"/>
      <c r="E550" s="122"/>
      <c r="F550" s="484" t="s">
        <v>243</v>
      </c>
      <c r="G550" s="488"/>
      <c r="H550" s="304"/>
      <c r="I550" s="304"/>
      <c r="J550" s="304"/>
      <c r="K550" s="304"/>
      <c r="L550" s="304"/>
      <c r="M550" s="304"/>
      <c r="N550" s="304"/>
      <c r="O550" s="306" t="s">
        <v>77</v>
      </c>
      <c r="P550" s="306" t="s">
        <v>111</v>
      </c>
      <c r="Q550" s="371">
        <v>600</v>
      </c>
      <c r="R550" s="262">
        <f t="shared" si="41"/>
        <v>100000</v>
      </c>
      <c r="S550" s="302">
        <f t="shared" si="41"/>
        <v>100000</v>
      </c>
      <c r="T550" s="262">
        <f t="shared" si="38"/>
        <v>100</v>
      </c>
    </row>
    <row r="551" spans="1:20" s="4" customFormat="1" hidden="1">
      <c r="A551" s="83"/>
      <c r="B551" s="86"/>
      <c r="C551" s="85"/>
      <c r="D551" s="45"/>
      <c r="E551" s="122"/>
      <c r="F551" s="505" t="s">
        <v>112</v>
      </c>
      <c r="G551" s="506"/>
      <c r="H551" s="304"/>
      <c r="I551" s="304"/>
      <c r="J551" s="304"/>
      <c r="K551" s="304"/>
      <c r="L551" s="304"/>
      <c r="M551" s="304"/>
      <c r="N551" s="304"/>
      <c r="O551" s="306" t="s">
        <v>77</v>
      </c>
      <c r="P551" s="306" t="s">
        <v>111</v>
      </c>
      <c r="Q551" s="371">
        <v>630</v>
      </c>
      <c r="R551" s="262">
        <v>100000</v>
      </c>
      <c r="S551" s="302">
        <v>100000</v>
      </c>
      <c r="T551" s="262">
        <f t="shared" si="38"/>
        <v>100</v>
      </c>
    </row>
    <row r="552" spans="1:20" s="172" customFormat="1" ht="30" customHeight="1">
      <c r="A552" s="83"/>
      <c r="B552" s="84" t="s">
        <v>285</v>
      </c>
      <c r="C552" s="85"/>
      <c r="D552" s="45"/>
      <c r="E552" s="122"/>
      <c r="F552" s="486" t="s">
        <v>285</v>
      </c>
      <c r="G552" s="487"/>
      <c r="H552" s="28" t="e">
        <f>#REF!+#REF!+#REF!+#REF!+H493</f>
        <v>#REF!</v>
      </c>
      <c r="I552" s="28" t="e">
        <f>#REF!+#REF!+#REF!+#REF!+I493</f>
        <v>#REF!</v>
      </c>
      <c r="J552" s="28" t="e">
        <f>#REF!+#REF!+#REF!+#REF!+J493</f>
        <v>#REF!</v>
      </c>
      <c r="K552" s="28" t="e">
        <f>#REF!+#REF!+#REF!+#REF!+K493</f>
        <v>#REF!</v>
      </c>
      <c r="L552" s="28" t="e">
        <f>#REF!+#REF!+#REF!+#REF!+L493</f>
        <v>#REF!</v>
      </c>
      <c r="M552" s="28" t="e">
        <f>#REF!+#REF!+#REF!+#REF!+M493</f>
        <v>#REF!</v>
      </c>
      <c r="N552" s="28" t="e">
        <f>#REF!+#REF!+#REF!+#REF!+N493</f>
        <v>#REF!</v>
      </c>
      <c r="O552" s="31" t="s">
        <v>264</v>
      </c>
      <c r="P552" s="31"/>
      <c r="Q552" s="168"/>
      <c r="R552" s="314">
        <f>R492+R532+R499+R545</f>
        <v>45705061.390000001</v>
      </c>
      <c r="S552" s="335">
        <f>S492+S532+S499+S545</f>
        <v>43803470.900000006</v>
      </c>
      <c r="T552" s="262">
        <f t="shared" si="38"/>
        <v>95.839431274856452</v>
      </c>
    </row>
    <row r="553" spans="1:20" s="172" customFormat="1">
      <c r="A553" s="83"/>
      <c r="B553" s="234"/>
      <c r="C553" s="235"/>
      <c r="D553" s="45"/>
      <c r="E553" s="122"/>
      <c r="F553" s="482" t="s">
        <v>406</v>
      </c>
      <c r="G553" s="494"/>
      <c r="H553" s="28"/>
      <c r="I553" s="28"/>
      <c r="J553" s="28"/>
      <c r="K553" s="28"/>
      <c r="L553" s="28"/>
      <c r="M553" s="28"/>
      <c r="N553" s="28"/>
      <c r="O553" s="31" t="s">
        <v>357</v>
      </c>
      <c r="Q553" s="168"/>
      <c r="R553" s="314"/>
      <c r="S553" s="335"/>
      <c r="T553" s="262"/>
    </row>
    <row r="554" spans="1:20" s="172" customFormat="1" ht="15" customHeight="1">
      <c r="A554" s="83"/>
      <c r="B554" s="234"/>
      <c r="C554" s="235"/>
      <c r="D554" s="45"/>
      <c r="E554" s="122"/>
      <c r="F554" s="482" t="s">
        <v>407</v>
      </c>
      <c r="G554" s="494"/>
      <c r="H554" s="28"/>
      <c r="I554" s="28"/>
      <c r="J554" s="28"/>
      <c r="K554" s="28"/>
      <c r="L554" s="28"/>
      <c r="M554" s="28"/>
      <c r="N554" s="28"/>
      <c r="O554" s="31" t="s">
        <v>356</v>
      </c>
      <c r="P554" s="31" t="s">
        <v>473</v>
      </c>
      <c r="Q554" s="168" t="s">
        <v>309</v>
      </c>
      <c r="R554" s="314">
        <f>R555</f>
        <v>600000</v>
      </c>
      <c r="S554" s="335">
        <f>S555</f>
        <v>599999.63</v>
      </c>
      <c r="T554" s="262">
        <f t="shared" si="38"/>
        <v>99.999938333333333</v>
      </c>
    </row>
    <row r="555" spans="1:20" s="172" customFormat="1" hidden="1">
      <c r="A555" s="83"/>
      <c r="B555" s="234"/>
      <c r="C555" s="235"/>
      <c r="D555" s="45"/>
      <c r="E555" s="122"/>
      <c r="F555" s="485" t="s">
        <v>216</v>
      </c>
      <c r="G555" s="488"/>
      <c r="H555" s="28"/>
      <c r="I555" s="28"/>
      <c r="J555" s="28"/>
      <c r="K555" s="28"/>
      <c r="L555" s="28"/>
      <c r="M555" s="28"/>
      <c r="N555" s="28"/>
      <c r="O555" s="31" t="s">
        <v>356</v>
      </c>
      <c r="P555" s="31" t="s">
        <v>492</v>
      </c>
      <c r="Q555" s="168" t="s">
        <v>309</v>
      </c>
      <c r="R555" s="143">
        <f>R556</f>
        <v>600000</v>
      </c>
      <c r="S555" s="242">
        <f>S556</f>
        <v>599999.63</v>
      </c>
      <c r="T555" s="262">
        <f t="shared" si="38"/>
        <v>99.999938333333333</v>
      </c>
    </row>
    <row r="556" spans="1:20" s="172" customFormat="1" hidden="1">
      <c r="A556" s="83"/>
      <c r="B556" s="234"/>
      <c r="C556" s="235"/>
      <c r="D556" s="45"/>
      <c r="E556" s="122"/>
      <c r="F556" s="484" t="s">
        <v>248</v>
      </c>
      <c r="G556" s="504"/>
      <c r="H556" s="28"/>
      <c r="I556" s="28"/>
      <c r="J556" s="28"/>
      <c r="K556" s="28"/>
      <c r="L556" s="28"/>
      <c r="M556" s="28"/>
      <c r="N556" s="28"/>
      <c r="O556" s="31" t="s">
        <v>356</v>
      </c>
      <c r="P556" s="31" t="s">
        <v>493</v>
      </c>
      <c r="Q556" s="168" t="s">
        <v>309</v>
      </c>
      <c r="R556" s="143">
        <f>R558</f>
        <v>600000</v>
      </c>
      <c r="S556" s="242">
        <f>S558</f>
        <v>599999.63</v>
      </c>
      <c r="T556" s="262">
        <f t="shared" si="38"/>
        <v>99.999938333333333</v>
      </c>
    </row>
    <row r="557" spans="1:20" s="172" customFormat="1" hidden="1">
      <c r="A557" s="83"/>
      <c r="B557" s="234"/>
      <c r="C557" s="235"/>
      <c r="D557" s="45"/>
      <c r="E557" s="122"/>
      <c r="F557" s="484" t="s">
        <v>215</v>
      </c>
      <c r="G557" s="488"/>
      <c r="H557" s="28"/>
      <c r="I557" s="28"/>
      <c r="J557" s="28"/>
      <c r="K557" s="28"/>
      <c r="L557" s="28"/>
      <c r="M557" s="28"/>
      <c r="N557" s="28"/>
      <c r="O557" s="31" t="s">
        <v>356</v>
      </c>
      <c r="P557" s="31" t="s">
        <v>155</v>
      </c>
      <c r="Q557" s="168" t="s">
        <v>309</v>
      </c>
      <c r="R557" s="143">
        <f t="shared" ref="R557:S559" si="42">R558</f>
        <v>600000</v>
      </c>
      <c r="S557" s="242">
        <f t="shared" si="42"/>
        <v>599999.63</v>
      </c>
      <c r="T557" s="262">
        <f t="shared" si="38"/>
        <v>99.999938333333333</v>
      </c>
    </row>
    <row r="558" spans="1:20" s="172" customFormat="1" hidden="1">
      <c r="A558" s="83"/>
      <c r="B558" s="234"/>
      <c r="C558" s="235"/>
      <c r="D558" s="45"/>
      <c r="E558" s="122"/>
      <c r="F558" s="484" t="s">
        <v>431</v>
      </c>
      <c r="G558" s="504"/>
      <c r="H558" s="28"/>
      <c r="I558" s="28"/>
      <c r="J558" s="28"/>
      <c r="K558" s="28"/>
      <c r="L558" s="28"/>
      <c r="M558" s="28"/>
      <c r="N558" s="28"/>
      <c r="O558" s="31" t="s">
        <v>356</v>
      </c>
      <c r="P558" s="31" t="s">
        <v>156</v>
      </c>
      <c r="Q558" s="168" t="s">
        <v>309</v>
      </c>
      <c r="R558" s="143">
        <f t="shared" si="42"/>
        <v>600000</v>
      </c>
      <c r="S558" s="242">
        <f t="shared" si="42"/>
        <v>599999.63</v>
      </c>
      <c r="T558" s="262">
        <f t="shared" si="38"/>
        <v>99.999938333333333</v>
      </c>
    </row>
    <row r="559" spans="1:20" s="172" customFormat="1" hidden="1">
      <c r="A559" s="83"/>
      <c r="B559" s="234"/>
      <c r="C559" s="235"/>
      <c r="D559" s="45"/>
      <c r="E559" s="122"/>
      <c r="F559" s="484" t="s">
        <v>380</v>
      </c>
      <c r="G559" s="488"/>
      <c r="H559" s="28"/>
      <c r="I559" s="28"/>
      <c r="J559" s="28"/>
      <c r="K559" s="28"/>
      <c r="L559" s="28"/>
      <c r="M559" s="28"/>
      <c r="N559" s="28"/>
      <c r="O559" s="31" t="s">
        <v>356</v>
      </c>
      <c r="P559" s="31" t="s">
        <v>156</v>
      </c>
      <c r="Q559" s="168" t="s">
        <v>379</v>
      </c>
      <c r="R559" s="143">
        <f t="shared" si="42"/>
        <v>600000</v>
      </c>
      <c r="S559" s="242">
        <f t="shared" si="42"/>
        <v>599999.63</v>
      </c>
      <c r="T559" s="262">
        <f t="shared" si="38"/>
        <v>99.999938333333333</v>
      </c>
    </row>
    <row r="560" spans="1:20" s="172" customFormat="1" hidden="1">
      <c r="A560" s="83"/>
      <c r="B560" s="234"/>
      <c r="C560" s="235"/>
      <c r="D560" s="45"/>
      <c r="E560" s="122"/>
      <c r="F560" s="484" t="s">
        <v>449</v>
      </c>
      <c r="G560" s="488"/>
      <c r="H560" s="28"/>
      <c r="I560" s="28"/>
      <c r="J560" s="28"/>
      <c r="K560" s="28"/>
      <c r="L560" s="28"/>
      <c r="M560" s="28"/>
      <c r="N560" s="28"/>
      <c r="O560" s="31" t="s">
        <v>356</v>
      </c>
      <c r="P560" s="31" t="s">
        <v>156</v>
      </c>
      <c r="Q560" s="168" t="s">
        <v>448</v>
      </c>
      <c r="R560" s="143">
        <v>600000</v>
      </c>
      <c r="S560" s="242">
        <v>599999.63</v>
      </c>
      <c r="T560" s="262">
        <f t="shared" si="38"/>
        <v>99.999938333333333</v>
      </c>
    </row>
    <row r="561" spans="1:20" s="172" customFormat="1" ht="15.75" customHeight="1">
      <c r="A561" s="83"/>
      <c r="B561" s="234"/>
      <c r="C561" s="235"/>
      <c r="D561" s="45"/>
      <c r="E561" s="122"/>
      <c r="F561" s="484" t="s">
        <v>535</v>
      </c>
      <c r="G561" s="502"/>
      <c r="H561" s="134"/>
      <c r="I561" s="28"/>
      <c r="J561" s="28"/>
      <c r="K561" s="28"/>
      <c r="L561" s="28"/>
      <c r="M561" s="28"/>
      <c r="N561" s="28"/>
      <c r="O561" s="31" t="s">
        <v>536</v>
      </c>
      <c r="P561" s="31" t="s">
        <v>473</v>
      </c>
      <c r="Q561" s="168" t="s">
        <v>309</v>
      </c>
      <c r="R561" s="143">
        <f>R562</f>
        <v>2595850</v>
      </c>
      <c r="S561" s="242">
        <f>S562</f>
        <v>2595850</v>
      </c>
      <c r="T561" s="262">
        <f t="shared" si="38"/>
        <v>100</v>
      </c>
    </row>
    <row r="562" spans="1:20" s="172" customFormat="1" hidden="1">
      <c r="A562" s="83"/>
      <c r="B562" s="234"/>
      <c r="C562" s="235"/>
      <c r="D562" s="45"/>
      <c r="E562" s="122"/>
      <c r="F562" s="484" t="s">
        <v>216</v>
      </c>
      <c r="G562" s="502"/>
      <c r="H562" s="134"/>
      <c r="I562" s="28"/>
      <c r="J562" s="28"/>
      <c r="K562" s="28"/>
      <c r="L562" s="28"/>
      <c r="M562" s="28"/>
      <c r="N562" s="28"/>
      <c r="O562" s="31" t="s">
        <v>536</v>
      </c>
      <c r="P562" s="31" t="s">
        <v>492</v>
      </c>
      <c r="Q562" s="168" t="s">
        <v>309</v>
      </c>
      <c r="R562" s="143">
        <f>R563</f>
        <v>2595850</v>
      </c>
      <c r="S562" s="242">
        <f>S563</f>
        <v>2595850</v>
      </c>
      <c r="T562" s="262">
        <f t="shared" si="38"/>
        <v>100</v>
      </c>
    </row>
    <row r="563" spans="1:20" s="172" customFormat="1" hidden="1">
      <c r="A563" s="83"/>
      <c r="B563" s="234"/>
      <c r="C563" s="235"/>
      <c r="D563" s="45"/>
      <c r="E563" s="122"/>
      <c r="F563" s="484" t="s">
        <v>526</v>
      </c>
      <c r="G563" s="502"/>
      <c r="H563" s="134"/>
      <c r="I563" s="28"/>
      <c r="J563" s="28"/>
      <c r="K563" s="28"/>
      <c r="L563" s="28"/>
      <c r="M563" s="28"/>
      <c r="N563" s="28"/>
      <c r="O563" s="31" t="s">
        <v>536</v>
      </c>
      <c r="P563" s="31" t="s">
        <v>491</v>
      </c>
      <c r="Q563" s="168" t="s">
        <v>309</v>
      </c>
      <c r="R563" s="143">
        <f>R564+R571</f>
        <v>2595850</v>
      </c>
      <c r="S563" s="242">
        <f>S564+S571</f>
        <v>2595850</v>
      </c>
      <c r="T563" s="262">
        <f t="shared" si="38"/>
        <v>100</v>
      </c>
    </row>
    <row r="564" spans="1:20" s="172" customFormat="1" hidden="1">
      <c r="A564" s="83"/>
      <c r="B564" s="234"/>
      <c r="C564" s="235"/>
      <c r="D564" s="45"/>
      <c r="E564" s="122"/>
      <c r="F564" s="484" t="s">
        <v>527</v>
      </c>
      <c r="G564" s="502"/>
      <c r="H564" s="134"/>
      <c r="I564" s="28"/>
      <c r="J564" s="28"/>
      <c r="K564" s="28"/>
      <c r="L564" s="28"/>
      <c r="M564" s="28"/>
      <c r="N564" s="28"/>
      <c r="O564" s="31" t="s">
        <v>536</v>
      </c>
      <c r="P564" s="31" t="s">
        <v>528</v>
      </c>
      <c r="Q564" s="168" t="s">
        <v>309</v>
      </c>
      <c r="R564" s="143">
        <f>R565</f>
        <v>2450000</v>
      </c>
      <c r="S564" s="242">
        <f>S565</f>
        <v>2450000</v>
      </c>
      <c r="T564" s="262">
        <f t="shared" si="38"/>
        <v>100</v>
      </c>
    </row>
    <row r="565" spans="1:20" s="172" customFormat="1" hidden="1">
      <c r="A565" s="83"/>
      <c r="B565" s="234"/>
      <c r="C565" s="235"/>
      <c r="D565" s="45"/>
      <c r="E565" s="122"/>
      <c r="F565" s="484" t="s">
        <v>529</v>
      </c>
      <c r="G565" s="503"/>
      <c r="H565" s="134"/>
      <c r="I565" s="28"/>
      <c r="J565" s="28"/>
      <c r="K565" s="28"/>
      <c r="L565" s="28"/>
      <c r="M565" s="28"/>
      <c r="N565" s="28"/>
      <c r="O565" s="31" t="s">
        <v>536</v>
      </c>
      <c r="P565" s="31" t="s">
        <v>530</v>
      </c>
      <c r="Q565" s="168" t="s">
        <v>309</v>
      </c>
      <c r="R565" s="143">
        <f>R566+R569</f>
        <v>2450000</v>
      </c>
      <c r="S565" s="242">
        <f>S566+S569</f>
        <v>2450000</v>
      </c>
      <c r="T565" s="262">
        <f t="shared" si="38"/>
        <v>100</v>
      </c>
    </row>
    <row r="566" spans="1:20" s="172" customFormat="1" hidden="1">
      <c r="A566" s="83"/>
      <c r="B566" s="234"/>
      <c r="C566" s="235"/>
      <c r="D566" s="45"/>
      <c r="E566" s="122"/>
      <c r="F566" s="484" t="s">
        <v>380</v>
      </c>
      <c r="G566" s="488"/>
      <c r="H566" s="134"/>
      <c r="I566" s="28"/>
      <c r="J566" s="28"/>
      <c r="K566" s="28"/>
      <c r="L566" s="28"/>
      <c r="M566" s="28"/>
      <c r="N566" s="28"/>
      <c r="O566" s="31" t="s">
        <v>536</v>
      </c>
      <c r="P566" s="31" t="s">
        <v>530</v>
      </c>
      <c r="Q566" s="168" t="s">
        <v>379</v>
      </c>
      <c r="R566" s="143">
        <f>R567</f>
        <v>2376500</v>
      </c>
      <c r="S566" s="242">
        <f>S567</f>
        <v>2376500</v>
      </c>
      <c r="T566" s="262">
        <f t="shared" si="38"/>
        <v>100</v>
      </c>
    </row>
    <row r="567" spans="1:20" s="172" customFormat="1" hidden="1">
      <c r="A567" s="83"/>
      <c r="B567" s="234"/>
      <c r="C567" s="235"/>
      <c r="D567" s="45"/>
      <c r="E567" s="122"/>
      <c r="F567" s="484" t="s">
        <v>449</v>
      </c>
      <c r="G567" s="488"/>
      <c r="H567" s="134"/>
      <c r="I567" s="28"/>
      <c r="J567" s="28"/>
      <c r="K567" s="28"/>
      <c r="L567" s="28"/>
      <c r="M567" s="28"/>
      <c r="N567" s="28"/>
      <c r="O567" s="31" t="s">
        <v>536</v>
      </c>
      <c r="P567" s="31" t="s">
        <v>530</v>
      </c>
      <c r="Q567" s="168" t="s">
        <v>448</v>
      </c>
      <c r="R567" s="143">
        <v>2376500</v>
      </c>
      <c r="S567" s="242">
        <v>2376500</v>
      </c>
      <c r="T567" s="262">
        <f t="shared" si="38"/>
        <v>100</v>
      </c>
    </row>
    <row r="568" spans="1:20" s="172" customFormat="1" hidden="1">
      <c r="A568" s="83"/>
      <c r="B568" s="234"/>
      <c r="C568" s="235"/>
      <c r="D568" s="45"/>
      <c r="E568" s="122"/>
      <c r="F568" s="497" t="s">
        <v>533</v>
      </c>
      <c r="G568" s="498"/>
      <c r="H568" s="134"/>
      <c r="I568" s="28"/>
      <c r="J568" s="28"/>
      <c r="K568" s="28"/>
      <c r="L568" s="28"/>
      <c r="M568" s="28"/>
      <c r="N568" s="28"/>
      <c r="O568" s="31" t="s">
        <v>536</v>
      </c>
      <c r="P568" s="31" t="s">
        <v>534</v>
      </c>
      <c r="Q568" s="168" t="s">
        <v>309</v>
      </c>
      <c r="R568" s="143">
        <f>R569</f>
        <v>73500</v>
      </c>
      <c r="S568" s="242">
        <f>S569</f>
        <v>73500</v>
      </c>
      <c r="T568" s="262">
        <f t="shared" si="38"/>
        <v>100</v>
      </c>
    </row>
    <row r="569" spans="1:20" s="172" customFormat="1" hidden="1">
      <c r="A569" s="83"/>
      <c r="B569" s="234"/>
      <c r="C569" s="235"/>
      <c r="D569" s="45"/>
      <c r="E569" s="122"/>
      <c r="F569" s="484" t="s">
        <v>380</v>
      </c>
      <c r="G569" s="488"/>
      <c r="H569" s="134"/>
      <c r="I569" s="28"/>
      <c r="J569" s="28"/>
      <c r="K569" s="28"/>
      <c r="L569" s="28"/>
      <c r="M569" s="28"/>
      <c r="N569" s="28"/>
      <c r="O569" s="31" t="s">
        <v>536</v>
      </c>
      <c r="P569" s="31" t="s">
        <v>534</v>
      </c>
      <c r="Q569" s="168" t="s">
        <v>379</v>
      </c>
      <c r="R569" s="143">
        <f>R570</f>
        <v>73500</v>
      </c>
      <c r="S569" s="242">
        <f>S570</f>
        <v>73500</v>
      </c>
      <c r="T569" s="262">
        <f t="shared" si="38"/>
        <v>100</v>
      </c>
    </row>
    <row r="570" spans="1:20" s="172" customFormat="1" hidden="1">
      <c r="A570" s="83"/>
      <c r="B570" s="234"/>
      <c r="C570" s="235"/>
      <c r="D570" s="45"/>
      <c r="E570" s="122"/>
      <c r="F570" s="484" t="s">
        <v>449</v>
      </c>
      <c r="G570" s="488"/>
      <c r="H570" s="134"/>
      <c r="I570" s="28"/>
      <c r="J570" s="28"/>
      <c r="K570" s="28"/>
      <c r="L570" s="28"/>
      <c r="M570" s="28"/>
      <c r="N570" s="28"/>
      <c r="O570" s="31" t="s">
        <v>536</v>
      </c>
      <c r="P570" s="31" t="s">
        <v>534</v>
      </c>
      <c r="Q570" s="168" t="s">
        <v>448</v>
      </c>
      <c r="R570" s="143">
        <v>73500</v>
      </c>
      <c r="S570" s="242">
        <v>73500</v>
      </c>
      <c r="T570" s="262">
        <f t="shared" si="38"/>
        <v>100</v>
      </c>
    </row>
    <row r="571" spans="1:20" s="172" customFormat="1" hidden="1">
      <c r="A571" s="83"/>
      <c r="B571" s="234"/>
      <c r="C571" s="235"/>
      <c r="D571" s="45"/>
      <c r="E571" s="122"/>
      <c r="F571" s="497" t="s">
        <v>537</v>
      </c>
      <c r="G571" s="499"/>
      <c r="H571" s="134"/>
      <c r="I571" s="28"/>
      <c r="J571" s="28"/>
      <c r="K571" s="28"/>
      <c r="L571" s="28"/>
      <c r="M571" s="28"/>
      <c r="N571" s="28"/>
      <c r="O571" s="31" t="s">
        <v>536</v>
      </c>
      <c r="P571" s="31" t="s">
        <v>538</v>
      </c>
      <c r="Q571" s="168" t="s">
        <v>309</v>
      </c>
      <c r="R571" s="143">
        <f>R573+R575</f>
        <v>145850</v>
      </c>
      <c r="S571" s="242">
        <f>S573+S575</f>
        <v>145850</v>
      </c>
      <c r="T571" s="262">
        <f t="shared" si="38"/>
        <v>100</v>
      </c>
    </row>
    <row r="572" spans="1:20" s="172" customFormat="1" hidden="1">
      <c r="A572" s="83"/>
      <c r="B572" s="234"/>
      <c r="C572" s="235"/>
      <c r="D572" s="45"/>
      <c r="E572" s="122"/>
      <c r="F572" s="500" t="s">
        <v>430</v>
      </c>
      <c r="G572" s="501"/>
      <c r="H572" s="134"/>
      <c r="I572" s="28"/>
      <c r="J572" s="28"/>
      <c r="K572" s="28"/>
      <c r="L572" s="28"/>
      <c r="M572" s="28"/>
      <c r="N572" s="28"/>
      <c r="O572" s="31" t="s">
        <v>536</v>
      </c>
      <c r="P572" s="31" t="s">
        <v>177</v>
      </c>
      <c r="Q572" s="168" t="s">
        <v>309</v>
      </c>
      <c r="R572" s="143">
        <f>R571</f>
        <v>145850</v>
      </c>
      <c r="S572" s="242">
        <f>S573+S575</f>
        <v>145850</v>
      </c>
      <c r="T572" s="262">
        <f t="shared" si="38"/>
        <v>100</v>
      </c>
    </row>
    <row r="573" spans="1:20" s="172" customFormat="1" hidden="1">
      <c r="A573" s="83"/>
      <c r="B573" s="234"/>
      <c r="C573" s="235"/>
      <c r="D573" s="45"/>
      <c r="E573" s="122"/>
      <c r="F573" s="484" t="s">
        <v>380</v>
      </c>
      <c r="G573" s="488"/>
      <c r="H573" s="134"/>
      <c r="I573" s="28"/>
      <c r="J573" s="28"/>
      <c r="K573" s="28"/>
      <c r="L573" s="28"/>
      <c r="M573" s="28"/>
      <c r="N573" s="28"/>
      <c r="O573" s="31" t="s">
        <v>536</v>
      </c>
      <c r="P573" s="31" t="s">
        <v>177</v>
      </c>
      <c r="Q573" s="168" t="s">
        <v>379</v>
      </c>
      <c r="R573" s="143">
        <f>R574</f>
        <v>5900</v>
      </c>
      <c r="S573" s="242">
        <f>S574</f>
        <v>5900</v>
      </c>
      <c r="T573" s="262">
        <f t="shared" si="38"/>
        <v>100</v>
      </c>
    </row>
    <row r="574" spans="1:20" s="172" customFormat="1" hidden="1">
      <c r="A574" s="83"/>
      <c r="B574" s="234"/>
      <c r="C574" s="235"/>
      <c r="D574" s="45"/>
      <c r="E574" s="122"/>
      <c r="F574" s="484" t="s">
        <v>449</v>
      </c>
      <c r="G574" s="488"/>
      <c r="H574" s="134"/>
      <c r="I574" s="28"/>
      <c r="J574" s="28"/>
      <c r="K574" s="28"/>
      <c r="L574" s="28"/>
      <c r="M574" s="28"/>
      <c r="N574" s="28"/>
      <c r="O574" s="31" t="s">
        <v>536</v>
      </c>
      <c r="P574" s="31" t="s">
        <v>177</v>
      </c>
      <c r="Q574" s="168" t="s">
        <v>448</v>
      </c>
      <c r="R574" s="143">
        <v>5900</v>
      </c>
      <c r="S574" s="242">
        <v>5900</v>
      </c>
      <c r="T574" s="262">
        <f t="shared" si="38"/>
        <v>100</v>
      </c>
    </row>
    <row r="575" spans="1:20" s="172" customFormat="1" hidden="1">
      <c r="A575" s="83"/>
      <c r="B575" s="234"/>
      <c r="C575" s="235"/>
      <c r="D575" s="45"/>
      <c r="E575" s="122"/>
      <c r="F575" s="495" t="s">
        <v>99</v>
      </c>
      <c r="G575" s="496"/>
      <c r="H575" s="134"/>
      <c r="I575" s="28"/>
      <c r="J575" s="28"/>
      <c r="K575" s="28"/>
      <c r="L575" s="28"/>
      <c r="M575" s="28"/>
      <c r="N575" s="28"/>
      <c r="O575" s="31" t="s">
        <v>536</v>
      </c>
      <c r="P575" s="31" t="s">
        <v>177</v>
      </c>
      <c r="Q575" s="168" t="s">
        <v>101</v>
      </c>
      <c r="R575" s="143">
        <f>R576</f>
        <v>139950</v>
      </c>
      <c r="S575" s="242">
        <f>S576</f>
        <v>139950</v>
      </c>
      <c r="T575" s="262">
        <f t="shared" si="38"/>
        <v>100</v>
      </c>
    </row>
    <row r="576" spans="1:20" s="172" customFormat="1" hidden="1">
      <c r="A576" s="83"/>
      <c r="B576" s="234"/>
      <c r="C576" s="235"/>
      <c r="D576" s="45"/>
      <c r="E576" s="122"/>
      <c r="F576" s="497" t="s">
        <v>100</v>
      </c>
      <c r="G576" s="498"/>
      <c r="H576" s="134"/>
      <c r="I576" s="28"/>
      <c r="J576" s="28"/>
      <c r="K576" s="28"/>
      <c r="L576" s="28"/>
      <c r="M576" s="28"/>
      <c r="N576" s="28"/>
      <c r="O576" s="31" t="s">
        <v>536</v>
      </c>
      <c r="P576" s="31" t="s">
        <v>177</v>
      </c>
      <c r="Q576" s="168" t="s">
        <v>490</v>
      </c>
      <c r="R576" s="143">
        <v>139950</v>
      </c>
      <c r="S576" s="143">
        <v>139950</v>
      </c>
      <c r="T576" s="262">
        <f t="shared" si="38"/>
        <v>100</v>
      </c>
    </row>
    <row r="577" spans="1:20" s="172" customFormat="1" ht="36" customHeight="1">
      <c r="A577" s="83"/>
      <c r="B577" s="234"/>
      <c r="C577" s="235"/>
      <c r="D577" s="45"/>
      <c r="E577" s="122"/>
      <c r="F577" s="482" t="s">
        <v>366</v>
      </c>
      <c r="G577" s="494"/>
      <c r="H577" s="28"/>
      <c r="I577" s="28"/>
      <c r="J577" s="28"/>
      <c r="K577" s="28"/>
      <c r="L577" s="28"/>
      <c r="M577" s="28"/>
      <c r="N577" s="28"/>
      <c r="O577" s="31" t="s">
        <v>357</v>
      </c>
      <c r="P577" s="31"/>
      <c r="Q577" s="168"/>
      <c r="R577" s="142">
        <f>R554+R561</f>
        <v>3195850</v>
      </c>
      <c r="S577" s="328">
        <f>S554+S561</f>
        <v>3195849.63</v>
      </c>
      <c r="T577" s="262">
        <f t="shared" si="38"/>
        <v>99.999988422485416</v>
      </c>
    </row>
    <row r="578" spans="1:20" s="172" customFormat="1" ht="31.5" customHeight="1">
      <c r="A578" s="83"/>
      <c r="B578" s="234"/>
      <c r="C578" s="235"/>
      <c r="D578" s="45"/>
      <c r="E578" s="122"/>
      <c r="F578" s="482" t="s">
        <v>358</v>
      </c>
      <c r="G578" s="494"/>
      <c r="H578" s="28"/>
      <c r="I578" s="28"/>
      <c r="J578" s="28"/>
      <c r="K578" s="28"/>
      <c r="L578" s="28"/>
      <c r="M578" s="28"/>
      <c r="N578" s="28"/>
      <c r="O578" s="31"/>
      <c r="Q578" s="168"/>
      <c r="R578" s="142"/>
      <c r="S578" s="328"/>
      <c r="T578" s="262"/>
    </row>
    <row r="579" spans="1:20" s="172" customFormat="1" ht="19.5" customHeight="1">
      <c r="A579" s="83"/>
      <c r="B579" s="234"/>
      <c r="C579" s="235"/>
      <c r="D579" s="45"/>
      <c r="E579" s="122"/>
      <c r="F579" s="482" t="s">
        <v>93</v>
      </c>
      <c r="G579" s="483"/>
      <c r="H579" s="28"/>
      <c r="I579" s="28"/>
      <c r="J579" s="28"/>
      <c r="K579" s="28"/>
      <c r="L579" s="28"/>
      <c r="M579" s="28"/>
      <c r="N579" s="28"/>
      <c r="O579" s="31" t="s">
        <v>94</v>
      </c>
      <c r="P579" s="31" t="s">
        <v>473</v>
      </c>
      <c r="Q579" s="168" t="s">
        <v>309</v>
      </c>
      <c r="R579" s="142">
        <f t="shared" ref="R579:S584" si="43">R580</f>
        <v>600000</v>
      </c>
      <c r="S579" s="328">
        <f t="shared" si="43"/>
        <v>600000</v>
      </c>
      <c r="T579" s="262">
        <f t="shared" si="38"/>
        <v>100</v>
      </c>
    </row>
    <row r="580" spans="1:20" s="172" customFormat="1" ht="0.75" hidden="1" customHeight="1">
      <c r="A580" s="83"/>
      <c r="B580" s="234"/>
      <c r="C580" s="235"/>
      <c r="D580" s="45"/>
      <c r="E580" s="122"/>
      <c r="F580" s="484" t="s">
        <v>217</v>
      </c>
      <c r="G580" s="485"/>
      <c r="H580" s="486"/>
      <c r="I580" s="28"/>
      <c r="J580" s="28"/>
      <c r="K580" s="28"/>
      <c r="L580" s="28"/>
      <c r="M580" s="28"/>
      <c r="N580" s="28"/>
      <c r="O580" s="31" t="s">
        <v>94</v>
      </c>
      <c r="P580" s="31" t="s">
        <v>479</v>
      </c>
      <c r="Q580" s="168" t="s">
        <v>309</v>
      </c>
      <c r="R580" s="142">
        <f t="shared" si="43"/>
        <v>600000</v>
      </c>
      <c r="S580" s="328">
        <f t="shared" si="43"/>
        <v>600000</v>
      </c>
      <c r="T580" s="262">
        <f t="shared" si="38"/>
        <v>100</v>
      </c>
    </row>
    <row r="581" spans="1:20" s="172" customFormat="1" hidden="1">
      <c r="A581" s="83"/>
      <c r="B581" s="234"/>
      <c r="C581" s="235"/>
      <c r="D581" s="45"/>
      <c r="E581" s="122"/>
      <c r="F581" s="486" t="s">
        <v>171</v>
      </c>
      <c r="G581" s="487"/>
      <c r="H581" s="25"/>
      <c r="I581" s="28"/>
      <c r="J581" s="28"/>
      <c r="K581" s="28"/>
      <c r="L581" s="28"/>
      <c r="M581" s="28"/>
      <c r="N581" s="28"/>
      <c r="O581" s="31" t="s">
        <v>94</v>
      </c>
      <c r="P581" s="31" t="s">
        <v>510</v>
      </c>
      <c r="Q581" s="168" t="s">
        <v>309</v>
      </c>
      <c r="R581" s="142">
        <f t="shared" si="43"/>
        <v>600000</v>
      </c>
      <c r="S581" s="328">
        <f t="shared" si="43"/>
        <v>600000</v>
      </c>
      <c r="T581" s="262">
        <f t="shared" si="38"/>
        <v>100</v>
      </c>
    </row>
    <row r="582" spans="1:20" s="172" customFormat="1" hidden="1">
      <c r="A582" s="83"/>
      <c r="B582" s="234"/>
      <c r="C582" s="235"/>
      <c r="D582" s="45"/>
      <c r="E582" s="122"/>
      <c r="F582" s="482" t="s">
        <v>96</v>
      </c>
      <c r="G582" s="483"/>
      <c r="H582" s="290"/>
      <c r="I582" s="28"/>
      <c r="J582" s="28"/>
      <c r="K582" s="28"/>
      <c r="L582" s="28"/>
      <c r="M582" s="28"/>
      <c r="N582" s="28"/>
      <c r="O582" s="31" t="s">
        <v>94</v>
      </c>
      <c r="P582" s="31" t="s">
        <v>43</v>
      </c>
      <c r="Q582" s="168" t="s">
        <v>309</v>
      </c>
      <c r="R582" s="142">
        <f t="shared" si="43"/>
        <v>600000</v>
      </c>
      <c r="S582" s="328">
        <f t="shared" si="43"/>
        <v>600000</v>
      </c>
      <c r="T582" s="262">
        <f t="shared" si="38"/>
        <v>100</v>
      </c>
    </row>
    <row r="583" spans="1:20" s="172" customFormat="1" hidden="1">
      <c r="A583" s="83"/>
      <c r="B583" s="234"/>
      <c r="C583" s="235"/>
      <c r="D583" s="45"/>
      <c r="E583" s="122"/>
      <c r="F583" s="482" t="s">
        <v>95</v>
      </c>
      <c r="G583" s="483"/>
      <c r="H583" s="290"/>
      <c r="I583" s="28"/>
      <c r="J583" s="28"/>
      <c r="K583" s="28"/>
      <c r="L583" s="28"/>
      <c r="M583" s="28"/>
      <c r="N583" s="28"/>
      <c r="O583" s="31" t="s">
        <v>94</v>
      </c>
      <c r="P583" s="31" t="s">
        <v>97</v>
      </c>
      <c r="Q583" s="168" t="s">
        <v>309</v>
      </c>
      <c r="R583" s="142">
        <f t="shared" si="43"/>
        <v>600000</v>
      </c>
      <c r="S583" s="328">
        <f t="shared" si="43"/>
        <v>600000</v>
      </c>
      <c r="T583" s="262">
        <f t="shared" si="38"/>
        <v>100</v>
      </c>
    </row>
    <row r="584" spans="1:20" s="172" customFormat="1" hidden="1">
      <c r="A584" s="83"/>
      <c r="B584" s="234"/>
      <c r="C584" s="235"/>
      <c r="D584" s="45"/>
      <c r="E584" s="122"/>
      <c r="F584" s="487" t="s">
        <v>243</v>
      </c>
      <c r="G584" s="487"/>
      <c r="H584" s="290"/>
      <c r="I584" s="28"/>
      <c r="J584" s="28"/>
      <c r="K584" s="28"/>
      <c r="L584" s="28"/>
      <c r="M584" s="28"/>
      <c r="N584" s="28"/>
      <c r="O584" s="31" t="s">
        <v>94</v>
      </c>
      <c r="P584" s="31" t="s">
        <v>97</v>
      </c>
      <c r="Q584" s="168" t="s">
        <v>369</v>
      </c>
      <c r="R584" s="142">
        <f t="shared" si="43"/>
        <v>600000</v>
      </c>
      <c r="S584" s="328">
        <f t="shared" si="43"/>
        <v>600000</v>
      </c>
      <c r="T584" s="262">
        <f t="shared" si="38"/>
        <v>100</v>
      </c>
    </row>
    <row r="585" spans="1:20" s="172" customFormat="1" hidden="1">
      <c r="A585" s="83"/>
      <c r="B585" s="234"/>
      <c r="C585" s="235"/>
      <c r="D585" s="45"/>
      <c r="E585" s="122"/>
      <c r="F585" s="491" t="s">
        <v>456</v>
      </c>
      <c r="G585" s="493"/>
      <c r="H585" s="28"/>
      <c r="I585" s="28"/>
      <c r="J585" s="28"/>
      <c r="K585" s="28"/>
      <c r="L585" s="28"/>
      <c r="M585" s="28"/>
      <c r="N585" s="28"/>
      <c r="O585" s="31" t="s">
        <v>94</v>
      </c>
      <c r="P585" s="31" t="s">
        <v>97</v>
      </c>
      <c r="Q585" s="168" t="s">
        <v>370</v>
      </c>
      <c r="R585" s="142">
        <v>600000</v>
      </c>
      <c r="S585" s="328">
        <v>600000</v>
      </c>
      <c r="T585" s="262">
        <f t="shared" si="38"/>
        <v>100</v>
      </c>
    </row>
    <row r="586" spans="1:20" s="172" customFormat="1" ht="20.25" customHeight="1">
      <c r="A586" s="83"/>
      <c r="B586" s="234"/>
      <c r="C586" s="235"/>
      <c r="D586" s="45"/>
      <c r="E586" s="122"/>
      <c r="F586" s="482" t="s">
        <v>408</v>
      </c>
      <c r="G586" s="494"/>
      <c r="H586" s="28"/>
      <c r="I586" s="28"/>
      <c r="J586" s="28"/>
      <c r="K586" s="28"/>
      <c r="L586" s="28"/>
      <c r="M586" s="28"/>
      <c r="N586" s="28"/>
      <c r="O586" s="31" t="s">
        <v>360</v>
      </c>
      <c r="P586" s="31" t="s">
        <v>473</v>
      </c>
      <c r="Q586" s="168" t="s">
        <v>309</v>
      </c>
      <c r="R586" s="142">
        <f t="shared" ref="R586:S588" si="44">R587</f>
        <v>902200.38</v>
      </c>
      <c r="S586" s="328">
        <f t="shared" si="44"/>
        <v>864430.38</v>
      </c>
      <c r="T586" s="262">
        <f t="shared" si="38"/>
        <v>95.813568599915683</v>
      </c>
    </row>
    <row r="587" spans="1:20" s="172" customFormat="1" hidden="1">
      <c r="A587" s="83"/>
      <c r="B587" s="234"/>
      <c r="C587" s="235"/>
      <c r="D587" s="45"/>
      <c r="E587" s="122"/>
      <c r="F587" s="482" t="s">
        <v>217</v>
      </c>
      <c r="G587" s="494"/>
      <c r="H587" s="28"/>
      <c r="I587" s="28"/>
      <c r="J587" s="28"/>
      <c r="K587" s="28"/>
      <c r="L587" s="28"/>
      <c r="M587" s="28"/>
      <c r="N587" s="28"/>
      <c r="O587" s="31" t="s">
        <v>360</v>
      </c>
      <c r="P587" s="31" t="s">
        <v>479</v>
      </c>
      <c r="Q587" s="168" t="s">
        <v>309</v>
      </c>
      <c r="R587" s="142">
        <f t="shared" si="44"/>
        <v>902200.38</v>
      </c>
      <c r="S587" s="328">
        <f t="shared" si="44"/>
        <v>864430.38</v>
      </c>
      <c r="T587" s="262">
        <f t="shared" si="38"/>
        <v>95.813568599915683</v>
      </c>
    </row>
    <row r="588" spans="1:20" s="172" customFormat="1" hidden="1">
      <c r="A588" s="83"/>
      <c r="B588" s="234"/>
      <c r="C588" s="235"/>
      <c r="D588" s="45"/>
      <c r="E588" s="122"/>
      <c r="F588" s="482" t="s">
        <v>208</v>
      </c>
      <c r="G588" s="483"/>
      <c r="H588" s="28"/>
      <c r="I588" s="28"/>
      <c r="J588" s="28"/>
      <c r="K588" s="28"/>
      <c r="L588" s="28"/>
      <c r="M588" s="28"/>
      <c r="N588" s="28"/>
      <c r="O588" s="31" t="s">
        <v>360</v>
      </c>
      <c r="P588" s="31" t="s">
        <v>510</v>
      </c>
      <c r="Q588" s="168" t="s">
        <v>309</v>
      </c>
      <c r="R588" s="142">
        <f t="shared" si="44"/>
        <v>902200.38</v>
      </c>
      <c r="S588" s="328">
        <f t="shared" si="44"/>
        <v>864430.38</v>
      </c>
      <c r="T588" s="262">
        <f t="shared" si="38"/>
        <v>95.813568599915683</v>
      </c>
    </row>
    <row r="589" spans="1:20" s="172" customFormat="1" hidden="1">
      <c r="A589" s="83"/>
      <c r="B589" s="234"/>
      <c r="C589" s="235"/>
      <c r="D589" s="45"/>
      <c r="E589" s="122"/>
      <c r="F589" s="482" t="s">
        <v>218</v>
      </c>
      <c r="G589" s="483"/>
      <c r="H589" s="28"/>
      <c r="I589" s="28"/>
      <c r="J589" s="28"/>
      <c r="K589" s="28"/>
      <c r="L589" s="28"/>
      <c r="M589" s="28"/>
      <c r="N589" s="28"/>
      <c r="O589" s="31" t="s">
        <v>360</v>
      </c>
      <c r="P589" s="31" t="s">
        <v>43</v>
      </c>
      <c r="Q589" s="168" t="s">
        <v>309</v>
      </c>
      <c r="R589" s="142">
        <f>R590+R593</f>
        <v>902200.38</v>
      </c>
      <c r="S589" s="328">
        <f>S590+S593</f>
        <v>864430.38</v>
      </c>
      <c r="T589" s="262">
        <f t="shared" si="38"/>
        <v>95.813568599915683</v>
      </c>
    </row>
    <row r="590" spans="1:20" s="172" customFormat="1" hidden="1">
      <c r="A590" s="83"/>
      <c r="B590" s="234"/>
      <c r="C590" s="235"/>
      <c r="D590" s="45"/>
      <c r="E590" s="122"/>
      <c r="F590" s="487" t="s">
        <v>420</v>
      </c>
      <c r="G590" s="487"/>
      <c r="H590" s="28"/>
      <c r="I590" s="28"/>
      <c r="J590" s="28"/>
      <c r="K590" s="28"/>
      <c r="L590" s="28"/>
      <c r="M590" s="28"/>
      <c r="N590" s="28"/>
      <c r="O590" s="31" t="s">
        <v>360</v>
      </c>
      <c r="P590" s="31" t="s">
        <v>157</v>
      </c>
      <c r="Q590" s="168" t="s">
        <v>309</v>
      </c>
      <c r="R590" s="142">
        <f>R591</f>
        <v>347200.38</v>
      </c>
      <c r="S590" s="328">
        <f>S591</f>
        <v>347200.38</v>
      </c>
      <c r="T590" s="262">
        <f t="shared" si="38"/>
        <v>100</v>
      </c>
    </row>
    <row r="591" spans="1:20" s="172" customFormat="1" hidden="1">
      <c r="A591" s="83"/>
      <c r="B591" s="234"/>
      <c r="C591" s="235"/>
      <c r="D591" s="45"/>
      <c r="E591" s="122"/>
      <c r="F591" s="487" t="s">
        <v>243</v>
      </c>
      <c r="G591" s="487"/>
      <c r="H591" s="28"/>
      <c r="I591" s="28"/>
      <c r="J591" s="28"/>
      <c r="K591" s="28"/>
      <c r="L591" s="28"/>
      <c r="M591" s="28"/>
      <c r="N591" s="28"/>
      <c r="O591" s="31" t="s">
        <v>360</v>
      </c>
      <c r="P591" s="31" t="s">
        <v>157</v>
      </c>
      <c r="Q591" s="168" t="s">
        <v>369</v>
      </c>
      <c r="R591" s="142">
        <f>R592</f>
        <v>347200.38</v>
      </c>
      <c r="S591" s="328">
        <f>S592</f>
        <v>347200.38</v>
      </c>
      <c r="T591" s="262">
        <f t="shared" si="38"/>
        <v>100</v>
      </c>
    </row>
    <row r="592" spans="1:20" s="172" customFormat="1" hidden="1">
      <c r="A592" s="83"/>
      <c r="B592" s="234"/>
      <c r="C592" s="235"/>
      <c r="D592" s="45"/>
      <c r="E592" s="122"/>
      <c r="F592" s="484" t="s">
        <v>453</v>
      </c>
      <c r="G592" s="488"/>
      <c r="H592" s="28"/>
      <c r="I592" s="28"/>
      <c r="J592" s="28"/>
      <c r="K592" s="28"/>
      <c r="L592" s="28"/>
      <c r="M592" s="28"/>
      <c r="N592" s="28"/>
      <c r="O592" s="31" t="s">
        <v>360</v>
      </c>
      <c r="P592" s="31" t="s">
        <v>157</v>
      </c>
      <c r="Q592" s="168" t="s">
        <v>452</v>
      </c>
      <c r="R592" s="328">
        <v>347200.38</v>
      </c>
      <c r="S592" s="328">
        <v>347200.38</v>
      </c>
      <c r="T592" s="262">
        <f t="shared" si="38"/>
        <v>100</v>
      </c>
    </row>
    <row r="593" spans="1:20" s="172" customFormat="1" hidden="1">
      <c r="A593" s="83"/>
      <c r="B593" s="234"/>
      <c r="C593" s="235"/>
      <c r="D593" s="45"/>
      <c r="E593" s="122"/>
      <c r="F593" s="491" t="s">
        <v>141</v>
      </c>
      <c r="G593" s="491"/>
      <c r="H593" s="28"/>
      <c r="I593" s="28"/>
      <c r="J593" s="28"/>
      <c r="K593" s="28"/>
      <c r="L593" s="28"/>
      <c r="M593" s="28"/>
      <c r="N593" s="28"/>
      <c r="O593" s="133" t="s">
        <v>360</v>
      </c>
      <c r="P593" s="133" t="s">
        <v>115</v>
      </c>
      <c r="Q593" s="294" t="s">
        <v>309</v>
      </c>
      <c r="R593" s="142">
        <f>R594</f>
        <v>555000</v>
      </c>
      <c r="S593" s="328">
        <f>S594</f>
        <v>517230</v>
      </c>
      <c r="T593" s="262">
        <f t="shared" si="38"/>
        <v>93.194594594594591</v>
      </c>
    </row>
    <row r="594" spans="1:20" s="172" customFormat="1" hidden="1">
      <c r="A594" s="83"/>
      <c r="B594" s="234"/>
      <c r="C594" s="235"/>
      <c r="D594" s="45"/>
      <c r="E594" s="122"/>
      <c r="F594" s="491" t="s">
        <v>380</v>
      </c>
      <c r="G594" s="492"/>
      <c r="H594" s="28"/>
      <c r="I594" s="28"/>
      <c r="J594" s="28"/>
      <c r="K594" s="28"/>
      <c r="L594" s="28"/>
      <c r="M594" s="28"/>
      <c r="N594" s="28"/>
      <c r="O594" s="133" t="s">
        <v>360</v>
      </c>
      <c r="P594" s="133" t="s">
        <v>115</v>
      </c>
      <c r="Q594" s="294" t="s">
        <v>379</v>
      </c>
      <c r="R594" s="142">
        <f>R595</f>
        <v>555000</v>
      </c>
      <c r="S594" s="328">
        <f>S595</f>
        <v>517230</v>
      </c>
      <c r="T594" s="262">
        <f t="shared" si="38"/>
        <v>93.194594594594591</v>
      </c>
    </row>
    <row r="595" spans="1:20" s="172" customFormat="1" hidden="1">
      <c r="A595" s="83"/>
      <c r="B595" s="234"/>
      <c r="C595" s="235"/>
      <c r="D595" s="45"/>
      <c r="E595" s="122"/>
      <c r="F595" s="491" t="s">
        <v>449</v>
      </c>
      <c r="G595" s="493"/>
      <c r="H595" s="28"/>
      <c r="I595" s="28"/>
      <c r="J595" s="28"/>
      <c r="K595" s="28"/>
      <c r="L595" s="28"/>
      <c r="M595" s="28"/>
      <c r="N595" s="28"/>
      <c r="O595" s="133" t="s">
        <v>360</v>
      </c>
      <c r="P595" s="133" t="s">
        <v>115</v>
      </c>
      <c r="Q595" s="294" t="s">
        <v>448</v>
      </c>
      <c r="R595" s="142">
        <v>555000</v>
      </c>
      <c r="S595" s="328">
        <v>517230</v>
      </c>
      <c r="T595" s="262">
        <f t="shared" si="38"/>
        <v>93.194594594594591</v>
      </c>
    </row>
    <row r="596" spans="1:20" s="172" customFormat="1" ht="31.5" customHeight="1">
      <c r="A596" s="83"/>
      <c r="B596" s="234"/>
      <c r="C596" s="235"/>
      <c r="D596" s="45"/>
      <c r="E596" s="122"/>
      <c r="F596" s="482" t="s">
        <v>371</v>
      </c>
      <c r="G596" s="494"/>
      <c r="H596" s="28"/>
      <c r="I596" s="28"/>
      <c r="J596" s="28"/>
      <c r="K596" s="28"/>
      <c r="L596" s="28"/>
      <c r="M596" s="28"/>
      <c r="N596" s="28"/>
      <c r="O596" s="31" t="s">
        <v>359</v>
      </c>
      <c r="P596" s="31"/>
      <c r="Q596" s="168"/>
      <c r="R596" s="314">
        <f>R586+R579</f>
        <v>1502200.38</v>
      </c>
      <c r="S596" s="335">
        <f>S586+S579</f>
        <v>1464430.38</v>
      </c>
      <c r="T596" s="262">
        <f t="shared" si="38"/>
        <v>97.485688294127584</v>
      </c>
    </row>
    <row r="597" spans="1:20" s="172" customFormat="1" ht="51.75" customHeight="1">
      <c r="A597" s="83"/>
      <c r="B597" s="234"/>
      <c r="C597" s="235"/>
      <c r="D597" s="45"/>
      <c r="E597" s="122"/>
      <c r="F597" s="486" t="s">
        <v>325</v>
      </c>
      <c r="G597" s="487"/>
      <c r="H597" s="28" t="e">
        <f>H603+#REF!+#REF!+#REF!</f>
        <v>#REF!</v>
      </c>
      <c r="I597" s="28" t="e">
        <f>I603+#REF!+#REF!+#REF!</f>
        <v>#REF!</v>
      </c>
      <c r="J597" s="28" t="e">
        <f>J603+#REF!+#REF!+#REF!</f>
        <v>#REF!</v>
      </c>
      <c r="K597" s="28" t="e">
        <f>K603+#REF!+#REF!+#REF!</f>
        <v>#REF!</v>
      </c>
      <c r="L597" s="28" t="e">
        <f>L603+#REF!+#REF!+#REF!</f>
        <v>#REF!</v>
      </c>
      <c r="M597" s="28" t="e">
        <f>M603+#REF!+#REF!+#REF!</f>
        <v>#REF!</v>
      </c>
      <c r="N597" s="28" t="e">
        <f>N603+#REF!+#REF!+#REF!</f>
        <v>#REF!</v>
      </c>
      <c r="O597" s="31"/>
      <c r="Q597" s="168"/>
      <c r="R597" s="143"/>
      <c r="S597" s="242"/>
      <c r="T597" s="262"/>
    </row>
    <row r="598" spans="1:20" s="172" customFormat="1" ht="51.75" customHeight="1">
      <c r="A598" s="83"/>
      <c r="B598" s="234"/>
      <c r="C598" s="235"/>
      <c r="D598" s="45"/>
      <c r="E598" s="122"/>
      <c r="F598" s="482" t="s">
        <v>361</v>
      </c>
      <c r="G598" s="483"/>
      <c r="H598" s="28"/>
      <c r="I598" s="28"/>
      <c r="J598" s="28"/>
      <c r="K598" s="28"/>
      <c r="L598" s="28"/>
      <c r="M598" s="28"/>
      <c r="N598" s="28"/>
      <c r="O598" s="31" t="s">
        <v>363</v>
      </c>
      <c r="P598" s="31" t="s">
        <v>473</v>
      </c>
      <c r="Q598" s="168" t="s">
        <v>309</v>
      </c>
      <c r="R598" s="143">
        <f>R599</f>
        <v>2975728.66</v>
      </c>
      <c r="S598" s="242">
        <f>S599</f>
        <v>2975728.66</v>
      </c>
      <c r="T598" s="262">
        <f t="shared" si="38"/>
        <v>100</v>
      </c>
    </row>
    <row r="599" spans="1:20" s="172" customFormat="1" hidden="1">
      <c r="A599" s="83"/>
      <c r="B599" s="234"/>
      <c r="C599" s="235"/>
      <c r="D599" s="45"/>
      <c r="E599" s="122"/>
      <c r="F599" s="484" t="s">
        <v>412</v>
      </c>
      <c r="G599" s="485"/>
      <c r="H599" s="486"/>
      <c r="I599" s="28"/>
      <c r="J599" s="28"/>
      <c r="K599" s="28"/>
      <c r="L599" s="28"/>
      <c r="M599" s="28"/>
      <c r="N599" s="28"/>
      <c r="O599" s="31" t="s">
        <v>363</v>
      </c>
      <c r="P599" s="133" t="s">
        <v>471</v>
      </c>
      <c r="Q599" s="168" t="s">
        <v>309</v>
      </c>
      <c r="R599" s="143">
        <f>R603</f>
        <v>2975728.66</v>
      </c>
      <c r="S599" s="242">
        <f>S603</f>
        <v>2975728.66</v>
      </c>
      <c r="T599" s="262">
        <f t="shared" si="38"/>
        <v>100</v>
      </c>
    </row>
    <row r="600" spans="1:20" s="172" customFormat="1" hidden="1">
      <c r="A600" s="83"/>
      <c r="B600" s="234"/>
      <c r="C600" s="235"/>
      <c r="D600" s="45"/>
      <c r="E600" s="122"/>
      <c r="F600" s="486" t="s">
        <v>413</v>
      </c>
      <c r="G600" s="487"/>
      <c r="H600" s="25"/>
      <c r="I600" s="28"/>
      <c r="J600" s="28"/>
      <c r="K600" s="28"/>
      <c r="L600" s="28"/>
      <c r="M600" s="28"/>
      <c r="N600" s="28"/>
      <c r="O600" s="31" t="s">
        <v>363</v>
      </c>
      <c r="P600" s="133" t="s">
        <v>472</v>
      </c>
      <c r="Q600" s="168" t="s">
        <v>309</v>
      </c>
      <c r="R600" s="143">
        <f>R603</f>
        <v>2975728.66</v>
      </c>
      <c r="S600" s="242">
        <f>S603</f>
        <v>2975728.66</v>
      </c>
      <c r="T600" s="262">
        <f t="shared" si="38"/>
        <v>100</v>
      </c>
    </row>
    <row r="601" spans="1:20" s="172" customFormat="1" hidden="1">
      <c r="A601" s="83"/>
      <c r="B601" s="234"/>
      <c r="C601" s="235"/>
      <c r="D601" s="45"/>
      <c r="E601" s="122"/>
      <c r="F601" s="484" t="s">
        <v>219</v>
      </c>
      <c r="G601" s="488"/>
      <c r="H601" s="290"/>
      <c r="I601" s="28"/>
      <c r="J601" s="28"/>
      <c r="K601" s="28"/>
      <c r="L601" s="28"/>
      <c r="M601" s="28"/>
      <c r="N601" s="28"/>
      <c r="O601" s="31" t="s">
        <v>363</v>
      </c>
      <c r="P601" s="133" t="s">
        <v>34</v>
      </c>
      <c r="Q601" s="168" t="s">
        <v>309</v>
      </c>
      <c r="R601" s="143">
        <f t="shared" ref="R601:S603" si="45">R602</f>
        <v>2975728.66</v>
      </c>
      <c r="S601" s="242">
        <f t="shared" si="45"/>
        <v>2975728.66</v>
      </c>
      <c r="T601" s="262">
        <f t="shared" si="38"/>
        <v>100</v>
      </c>
    </row>
    <row r="602" spans="1:20" s="172" customFormat="1" hidden="1">
      <c r="A602" s="83"/>
      <c r="B602" s="234"/>
      <c r="C602" s="235"/>
      <c r="D602" s="45"/>
      <c r="E602" s="122"/>
      <c r="F602" s="489" t="s">
        <v>327</v>
      </c>
      <c r="G602" s="490"/>
      <c r="H602" s="148"/>
      <c r="I602" s="28"/>
      <c r="J602" s="28"/>
      <c r="K602" s="28"/>
      <c r="L602" s="28"/>
      <c r="M602" s="28"/>
      <c r="N602" s="28"/>
      <c r="O602" s="31" t="s">
        <v>363</v>
      </c>
      <c r="P602" s="31" t="s">
        <v>158</v>
      </c>
      <c r="Q602" s="168" t="s">
        <v>309</v>
      </c>
      <c r="R602" s="143">
        <f t="shared" si="45"/>
        <v>2975728.66</v>
      </c>
      <c r="S602" s="242">
        <f t="shared" si="45"/>
        <v>2975728.66</v>
      </c>
      <c r="T602" s="262">
        <f t="shared" si="38"/>
        <v>100</v>
      </c>
    </row>
    <row r="603" spans="1:20" s="172" customFormat="1" hidden="1">
      <c r="A603" s="83"/>
      <c r="B603" s="234"/>
      <c r="C603" s="235"/>
      <c r="D603" s="45"/>
      <c r="E603" s="122"/>
      <c r="F603" s="475" t="s">
        <v>250</v>
      </c>
      <c r="G603" s="475"/>
      <c r="H603" s="143">
        <v>23726</v>
      </c>
      <c r="I603" s="134"/>
      <c r="J603" s="28"/>
      <c r="K603" s="28">
        <v>-19531</v>
      </c>
      <c r="L603" s="28"/>
      <c r="M603" s="28">
        <f>H603+I603+J603+K603+L603</f>
        <v>4195</v>
      </c>
      <c r="N603" s="28">
        <f>M603-H603</f>
        <v>-19531</v>
      </c>
      <c r="O603" s="31" t="s">
        <v>363</v>
      </c>
      <c r="P603" s="31" t="s">
        <v>158</v>
      </c>
      <c r="Q603" s="168" t="s">
        <v>409</v>
      </c>
      <c r="R603" s="142">
        <f t="shared" si="45"/>
        <v>2975728.66</v>
      </c>
      <c r="S603" s="328">
        <f t="shared" si="45"/>
        <v>2975728.66</v>
      </c>
      <c r="T603" s="262">
        <f t="shared" ref="T603:T606" si="46">S603/R603*100</f>
        <v>100</v>
      </c>
    </row>
    <row r="604" spans="1:20" s="172" customFormat="1" hidden="1">
      <c r="A604" s="83"/>
      <c r="B604" s="234"/>
      <c r="C604" s="235"/>
      <c r="D604" s="45"/>
      <c r="E604" s="122"/>
      <c r="F604" s="475" t="s">
        <v>469</v>
      </c>
      <c r="G604" s="475"/>
      <c r="H604" s="239"/>
      <c r="I604" s="240"/>
      <c r="J604" s="148"/>
      <c r="K604" s="148"/>
      <c r="L604" s="148"/>
      <c r="M604" s="148"/>
      <c r="N604" s="148"/>
      <c r="O604" s="31" t="s">
        <v>363</v>
      </c>
      <c r="P604" s="31" t="s">
        <v>158</v>
      </c>
      <c r="Q604" s="283" t="s">
        <v>468</v>
      </c>
      <c r="R604" s="142">
        <v>2975728.66</v>
      </c>
      <c r="S604" s="142">
        <v>2975728.66</v>
      </c>
      <c r="T604" s="262">
        <f t="shared" si="46"/>
        <v>100</v>
      </c>
    </row>
    <row r="605" spans="1:20" s="172" customFormat="1" ht="48" customHeight="1">
      <c r="A605" s="83"/>
      <c r="B605" s="234"/>
      <c r="C605" s="235"/>
      <c r="D605" s="45"/>
      <c r="E605" s="122"/>
      <c r="F605" s="476" t="s">
        <v>367</v>
      </c>
      <c r="G605" s="477"/>
      <c r="H605" s="478"/>
      <c r="I605" s="134"/>
      <c r="J605" s="28"/>
      <c r="K605" s="28"/>
      <c r="L605" s="28"/>
      <c r="M605" s="28"/>
      <c r="N605" s="28"/>
      <c r="O605" s="149" t="s">
        <v>362</v>
      </c>
      <c r="P605" s="138"/>
      <c r="Q605" s="283"/>
      <c r="R605" s="314">
        <f>R598</f>
        <v>2975728.66</v>
      </c>
      <c r="S605" s="335">
        <f>S598</f>
        <v>2975728.66</v>
      </c>
      <c r="T605" s="262">
        <f t="shared" si="46"/>
        <v>100</v>
      </c>
    </row>
    <row r="606" spans="1:20" s="4" customFormat="1">
      <c r="A606" s="91">
        <v>3004</v>
      </c>
      <c r="B606" s="479" t="s">
        <v>287</v>
      </c>
      <c r="C606" s="479"/>
      <c r="D606" s="103"/>
      <c r="E606" s="124"/>
      <c r="F606" s="480" t="s">
        <v>288</v>
      </c>
      <c r="G606" s="481"/>
      <c r="H606" s="162" t="e">
        <f>H156+#REF!+#REF!+H224+H326+#REF!+H455+H490+H491+H552+#REF!</f>
        <v>#REF!</v>
      </c>
      <c r="I606" s="19" t="e">
        <f>I156+#REF!+#REF!+I224+I326+#REF!+I455+I490+I491+I552+#REF!</f>
        <v>#REF!</v>
      </c>
      <c r="J606" s="19" t="e">
        <f>J156+#REF!+#REF!+J224+J326+#REF!+J455+J490+J491+J552+#REF!</f>
        <v>#REF!</v>
      </c>
      <c r="K606" s="19" t="e">
        <f>K156+#REF!+#REF!+K224+K326+#REF!+K455+K490+K491+K552+#REF!</f>
        <v>#REF!</v>
      </c>
      <c r="L606" s="19" t="e">
        <f>L156+#REF!+#REF!+L224+L326+#REF!+L455+L490+L491+L552+#REF!</f>
        <v>#REF!</v>
      </c>
      <c r="M606" s="19" t="e">
        <f>M156+#REF!+#REF!+M224+M326+#REF!+M455+M490+M491+M552+#REF!</f>
        <v>#REF!</v>
      </c>
      <c r="N606" s="187" t="e">
        <f>N156+#REF!+#REF!+N224+N326+#REF!+N455+N490+N491+N552+#REF!</f>
        <v>#REF!</v>
      </c>
      <c r="O606" s="138"/>
      <c r="P606" s="138"/>
      <c r="Q606" s="372"/>
      <c r="R606" s="192">
        <f>R156+R224+R326+R455+R490+R552+R171+R577+R596+R605</f>
        <v>761073058.93999994</v>
      </c>
      <c r="S606" s="404">
        <f>S156+S224+S326+S455+S490+S552+S171+S577+S596+S605</f>
        <v>736862294.29999983</v>
      </c>
      <c r="T606" s="260">
        <f t="shared" si="46"/>
        <v>96.818864581316262</v>
      </c>
    </row>
    <row r="607" spans="1:20" s="4" customFormat="1">
      <c r="A607" s="185"/>
      <c r="B607" s="186"/>
      <c r="C607" s="186"/>
      <c r="D607" s="450"/>
      <c r="E607" s="450"/>
      <c r="F607" s="169"/>
      <c r="G607" s="169"/>
      <c r="H607" s="19"/>
      <c r="I607" s="19"/>
      <c r="J607" s="19"/>
      <c r="K607" s="19"/>
      <c r="L607" s="19"/>
      <c r="M607" s="19"/>
      <c r="N607" s="187"/>
      <c r="O607" s="170"/>
      <c r="P607" s="170"/>
      <c r="Q607" s="170"/>
      <c r="R607" s="190"/>
      <c r="S607" s="190"/>
    </row>
    <row r="608" spans="1:20" s="4" customFormat="1">
      <c r="A608" s="105"/>
      <c r="C608" s="3"/>
      <c r="D608" s="105"/>
      <c r="E608" s="105"/>
      <c r="F608" s="27" t="s">
        <v>477</v>
      </c>
      <c r="G608" s="27"/>
      <c r="H608" s="106"/>
      <c r="I608" s="63"/>
      <c r="J608" s="63"/>
      <c r="K608" s="63"/>
      <c r="L608" s="63"/>
      <c r="M608" s="63"/>
      <c r="N608" s="188"/>
      <c r="O608" s="170"/>
      <c r="P608" s="27"/>
      <c r="Q608" s="170"/>
      <c r="R608" s="171"/>
      <c r="S608" s="171"/>
    </row>
    <row r="609" spans="1:19" s="4" customFormat="1">
      <c r="A609" s="105"/>
      <c r="C609" s="3"/>
      <c r="D609" s="105"/>
      <c r="E609" s="105"/>
      <c r="F609" s="27" t="s">
        <v>298</v>
      </c>
      <c r="G609" s="27"/>
      <c r="H609" s="107"/>
      <c r="I609" s="27"/>
      <c r="J609" s="27"/>
      <c r="K609" s="27"/>
      <c r="L609" s="27"/>
      <c r="M609" s="27"/>
      <c r="N609" s="27"/>
      <c r="O609" s="27"/>
      <c r="P609" s="27"/>
      <c r="Q609" s="27"/>
      <c r="R609" s="27"/>
      <c r="S609" s="27"/>
    </row>
    <row r="610" spans="1:19" s="4" customFormat="1">
      <c r="A610" s="105"/>
      <c r="C610" s="3"/>
      <c r="D610" s="105"/>
      <c r="E610" s="105"/>
      <c r="F610" s="27" t="s">
        <v>296</v>
      </c>
      <c r="G610" s="27"/>
      <c r="H610" s="107"/>
      <c r="I610" s="27"/>
      <c r="J610" s="27"/>
      <c r="K610" s="27"/>
      <c r="L610" s="27"/>
      <c r="M610" s="27"/>
      <c r="N610" s="27"/>
      <c r="O610" s="27"/>
      <c r="P610" s="27"/>
      <c r="Q610" s="27"/>
      <c r="R610" s="27"/>
      <c r="S610" s="27"/>
    </row>
    <row r="611" spans="1:19" s="4" customFormat="1">
      <c r="A611" s="105"/>
      <c r="C611" s="3"/>
      <c r="D611" s="105"/>
      <c r="E611" s="105"/>
      <c r="H611" s="107"/>
      <c r="I611" s="27"/>
      <c r="J611" s="27"/>
      <c r="K611" s="27"/>
      <c r="L611" s="27"/>
      <c r="M611" s="27"/>
      <c r="N611" s="27"/>
      <c r="O611" s="27"/>
      <c r="Q611" s="27"/>
      <c r="R611" s="27"/>
      <c r="S611" s="27"/>
    </row>
    <row r="612" spans="1:19" s="4" customFormat="1">
      <c r="A612" s="105"/>
      <c r="C612" s="3"/>
      <c r="D612" s="105"/>
      <c r="E612" s="105"/>
      <c r="F612" s="27"/>
      <c r="G612" s="27"/>
      <c r="P612" s="27"/>
      <c r="R612" s="92"/>
      <c r="S612" s="92"/>
    </row>
    <row r="613" spans="1:19" s="4" customFormat="1">
      <c r="A613" s="105"/>
      <c r="C613" s="3"/>
      <c r="D613" s="105"/>
      <c r="E613" s="105"/>
      <c r="F613" s="27"/>
      <c r="G613" s="27"/>
      <c r="H613" s="107"/>
      <c r="I613" s="27"/>
      <c r="J613" s="27"/>
      <c r="K613" s="27"/>
      <c r="L613" s="27"/>
      <c r="M613" s="27"/>
      <c r="N613" s="27"/>
      <c r="O613" s="27"/>
      <c r="P613" s="27"/>
      <c r="Q613" s="27"/>
      <c r="R613" s="223"/>
      <c r="S613" s="223"/>
    </row>
    <row r="614" spans="1:19" s="4" customFormat="1">
      <c r="A614" s="105"/>
      <c r="C614" s="3"/>
      <c r="D614" s="105"/>
      <c r="E614" s="105"/>
      <c r="F614" s="27"/>
      <c r="G614" s="27"/>
      <c r="H614" s="107"/>
      <c r="I614" s="27"/>
      <c r="J614" s="27"/>
      <c r="K614" s="27"/>
      <c r="L614" s="27"/>
      <c r="M614" s="27"/>
      <c r="N614" s="27"/>
      <c r="O614" s="27"/>
      <c r="P614" s="10"/>
      <c r="Q614" s="27"/>
      <c r="R614" s="27"/>
      <c r="S614" s="27"/>
    </row>
    <row r="615" spans="1:19">
      <c r="F615" s="27"/>
      <c r="G615" s="27"/>
      <c r="H615" s="11"/>
      <c r="I615" s="10"/>
      <c r="J615" s="10"/>
      <c r="K615" s="10"/>
      <c r="L615" s="10"/>
      <c r="M615" s="10"/>
      <c r="N615" s="10"/>
      <c r="O615" s="10"/>
      <c r="P615" s="10"/>
      <c r="Q615" s="10"/>
      <c r="R615" s="178"/>
      <c r="S615" s="178"/>
    </row>
    <row r="616" spans="1:19">
      <c r="F616" s="27"/>
      <c r="G616" s="27"/>
      <c r="H616" s="11"/>
      <c r="I616" s="10"/>
      <c r="J616" s="10"/>
      <c r="K616" s="10"/>
      <c r="L616" s="10"/>
      <c r="M616" s="10"/>
      <c r="N616" s="10"/>
      <c r="O616" s="10"/>
      <c r="P616" s="10"/>
      <c r="Q616" s="10"/>
      <c r="R616" s="10"/>
      <c r="S616" s="10"/>
    </row>
    <row r="617" spans="1:19">
      <c r="F617" s="27"/>
      <c r="G617" s="27"/>
      <c r="H617" s="11"/>
      <c r="I617" s="10"/>
      <c r="J617" s="10"/>
      <c r="K617" s="10"/>
      <c r="L617" s="10"/>
      <c r="M617" s="10"/>
      <c r="N617" s="10"/>
      <c r="O617" s="10"/>
      <c r="P617" s="10"/>
      <c r="Q617" s="10"/>
      <c r="R617" s="10"/>
      <c r="S617" s="10"/>
    </row>
    <row r="618" spans="1:19">
      <c r="F618" s="27"/>
      <c r="G618" s="27"/>
      <c r="H618" s="11"/>
      <c r="I618" s="10"/>
      <c r="J618" s="10"/>
      <c r="K618" s="10"/>
      <c r="L618" s="10"/>
      <c r="M618" s="10"/>
      <c r="N618" s="10"/>
      <c r="O618" s="10"/>
      <c r="P618" s="10"/>
      <c r="Q618" s="10"/>
      <c r="R618" s="10"/>
      <c r="S618" s="10"/>
    </row>
    <row r="619" spans="1:19">
      <c r="F619" s="27"/>
      <c r="G619" s="27"/>
      <c r="H619" s="11"/>
      <c r="I619" s="10"/>
      <c r="J619" s="10"/>
      <c r="K619" s="10"/>
      <c r="L619" s="10"/>
      <c r="M619" s="10"/>
      <c r="N619" s="10"/>
      <c r="O619" s="10"/>
      <c r="P619" s="10"/>
      <c r="Q619" s="10"/>
      <c r="R619" s="10"/>
      <c r="S619" s="10"/>
    </row>
    <row r="620" spans="1:19">
      <c r="F620" s="27"/>
      <c r="G620" s="27"/>
      <c r="H620" s="11"/>
      <c r="I620" s="10"/>
      <c r="J620" s="10"/>
      <c r="K620" s="10"/>
      <c r="L620" s="10"/>
      <c r="M620" s="10"/>
      <c r="N620" s="10"/>
      <c r="O620" s="10"/>
      <c r="P620" s="10"/>
      <c r="Q620" s="10"/>
      <c r="R620" s="10"/>
      <c r="S620" s="10"/>
    </row>
    <row r="621" spans="1:19">
      <c r="F621" s="27"/>
      <c r="G621" s="27"/>
      <c r="H621" s="11"/>
      <c r="I621" s="10"/>
      <c r="J621" s="10"/>
      <c r="K621" s="10"/>
      <c r="L621" s="10"/>
      <c r="M621" s="10"/>
      <c r="N621" s="10"/>
      <c r="O621" s="10"/>
      <c r="P621" s="10"/>
      <c r="Q621" s="10"/>
      <c r="R621" s="10"/>
      <c r="S621" s="10"/>
    </row>
    <row r="622" spans="1:19">
      <c r="F622" s="27"/>
      <c r="G622" s="27"/>
      <c r="H622" s="11"/>
      <c r="I622" s="10"/>
      <c r="J622" s="10"/>
      <c r="K622" s="10"/>
      <c r="L622" s="10"/>
      <c r="M622" s="10"/>
      <c r="N622" s="10"/>
      <c r="O622" s="10"/>
      <c r="P622" s="10"/>
      <c r="Q622" s="10"/>
      <c r="R622" s="10"/>
      <c r="S622" s="10"/>
    </row>
    <row r="623" spans="1:19">
      <c r="F623" s="27"/>
      <c r="G623" s="27"/>
      <c r="H623" s="11"/>
      <c r="I623" s="10"/>
      <c r="J623" s="10"/>
      <c r="K623" s="10"/>
      <c r="L623" s="10"/>
      <c r="M623" s="10"/>
      <c r="N623" s="10"/>
      <c r="O623" s="10"/>
      <c r="P623" s="10"/>
      <c r="Q623" s="10"/>
      <c r="R623" s="10"/>
      <c r="S623" s="10"/>
    </row>
    <row r="624" spans="1:19">
      <c r="F624" s="27"/>
      <c r="G624" s="27"/>
      <c r="H624" s="11"/>
      <c r="I624" s="10"/>
      <c r="J624" s="10"/>
      <c r="K624" s="10"/>
      <c r="L624" s="10"/>
      <c r="M624" s="10"/>
      <c r="N624" s="10"/>
      <c r="O624" s="10"/>
      <c r="P624" s="10"/>
      <c r="Q624" s="10"/>
      <c r="R624" s="10"/>
      <c r="S624" s="10"/>
    </row>
    <row r="625" spans="6:19">
      <c r="F625" s="27"/>
      <c r="G625" s="27"/>
      <c r="H625" s="11"/>
      <c r="I625" s="10"/>
      <c r="J625" s="10"/>
      <c r="K625" s="10"/>
      <c r="L625" s="10"/>
      <c r="M625" s="10"/>
      <c r="N625" s="10"/>
      <c r="O625" s="10"/>
      <c r="P625" s="10"/>
      <c r="Q625" s="10"/>
      <c r="R625" s="10"/>
      <c r="S625" s="10"/>
    </row>
    <row r="626" spans="6:19">
      <c r="F626" s="27"/>
      <c r="G626" s="27"/>
      <c r="H626" s="11"/>
      <c r="I626" s="10"/>
      <c r="J626" s="10"/>
      <c r="K626" s="10"/>
      <c r="L626" s="10"/>
      <c r="M626" s="10"/>
      <c r="N626" s="10"/>
      <c r="O626" s="10"/>
      <c r="P626" s="10"/>
      <c r="Q626" s="10"/>
      <c r="R626" s="10"/>
      <c r="S626" s="10"/>
    </row>
    <row r="627" spans="6:19">
      <c r="F627" s="27"/>
      <c r="G627" s="27"/>
      <c r="H627" s="11"/>
      <c r="I627" s="10"/>
      <c r="J627" s="10"/>
      <c r="K627" s="10"/>
      <c r="L627" s="10"/>
      <c r="M627" s="10"/>
      <c r="N627" s="10"/>
      <c r="O627" s="10"/>
      <c r="P627" s="10"/>
      <c r="Q627" s="10"/>
      <c r="R627" s="10"/>
      <c r="S627" s="10"/>
    </row>
    <row r="628" spans="6:19">
      <c r="F628" s="27"/>
      <c r="G628" s="27"/>
      <c r="H628" s="11"/>
      <c r="I628" s="10"/>
      <c r="J628" s="10"/>
      <c r="K628" s="10"/>
      <c r="L628" s="10"/>
      <c r="M628" s="10"/>
      <c r="N628" s="10"/>
      <c r="O628" s="10"/>
      <c r="P628" s="10"/>
      <c r="Q628" s="10"/>
      <c r="R628" s="10"/>
      <c r="S628" s="10"/>
    </row>
    <row r="629" spans="6:19">
      <c r="F629" s="27"/>
      <c r="G629" s="27"/>
      <c r="H629" s="11"/>
      <c r="I629" s="10"/>
      <c r="J629" s="10"/>
      <c r="K629" s="10"/>
      <c r="L629" s="10"/>
      <c r="M629" s="10"/>
      <c r="N629" s="10"/>
      <c r="O629" s="10"/>
      <c r="P629" s="10"/>
      <c r="Q629" s="10"/>
      <c r="R629" s="10"/>
      <c r="S629" s="10"/>
    </row>
    <row r="630" spans="6:19">
      <c r="F630" s="27"/>
      <c r="G630" s="27"/>
      <c r="H630" s="11"/>
      <c r="I630" s="10"/>
      <c r="J630" s="10"/>
      <c r="K630" s="10"/>
      <c r="L630" s="10"/>
      <c r="M630" s="10"/>
      <c r="N630" s="10"/>
      <c r="O630" s="10"/>
      <c r="P630" s="10"/>
      <c r="Q630" s="10"/>
      <c r="R630" s="10"/>
      <c r="S630" s="10"/>
    </row>
    <row r="631" spans="6:19">
      <c r="F631" s="27"/>
      <c r="G631" s="27"/>
      <c r="H631" s="11"/>
      <c r="I631" s="10"/>
      <c r="J631" s="10"/>
      <c r="K631" s="10"/>
      <c r="L631" s="10"/>
      <c r="M631" s="10"/>
      <c r="N631" s="10"/>
      <c r="O631" s="10"/>
      <c r="P631" s="10"/>
      <c r="Q631" s="10"/>
      <c r="R631" s="10"/>
      <c r="S631" s="10"/>
    </row>
    <row r="632" spans="6:19">
      <c r="F632" s="27"/>
      <c r="G632" s="27"/>
      <c r="H632" s="11"/>
      <c r="I632" s="10"/>
      <c r="J632" s="10"/>
      <c r="K632" s="10"/>
      <c r="L632" s="10"/>
      <c r="M632" s="10"/>
      <c r="N632" s="10"/>
      <c r="O632" s="10"/>
      <c r="P632" s="10"/>
      <c r="Q632" s="10"/>
      <c r="R632" s="10"/>
      <c r="S632" s="10"/>
    </row>
    <row r="633" spans="6:19">
      <c r="F633" s="27"/>
      <c r="G633" s="27"/>
      <c r="H633" s="11"/>
      <c r="I633" s="10"/>
      <c r="J633" s="10"/>
      <c r="K633" s="10"/>
      <c r="L633" s="10"/>
      <c r="M633" s="10"/>
      <c r="N633" s="10"/>
      <c r="O633" s="10"/>
      <c r="P633" s="10"/>
      <c r="Q633" s="10"/>
      <c r="R633" s="10"/>
      <c r="S633" s="10"/>
    </row>
    <row r="634" spans="6:19">
      <c r="F634" s="27"/>
      <c r="G634" s="27"/>
      <c r="H634" s="11"/>
      <c r="I634" s="10"/>
      <c r="J634" s="10"/>
      <c r="K634" s="10"/>
      <c r="L634" s="10"/>
      <c r="M634" s="10"/>
      <c r="N634" s="10"/>
      <c r="O634" s="10"/>
      <c r="P634" s="10"/>
      <c r="Q634" s="10"/>
      <c r="R634" s="10"/>
      <c r="S634" s="10"/>
    </row>
    <row r="635" spans="6:19">
      <c r="F635" s="27"/>
      <c r="G635" s="27"/>
      <c r="H635" s="11"/>
      <c r="I635" s="10"/>
      <c r="J635" s="10"/>
      <c r="K635" s="10"/>
      <c r="L635" s="10"/>
      <c r="M635" s="10"/>
      <c r="N635" s="10"/>
      <c r="O635" s="10"/>
      <c r="P635" s="10"/>
      <c r="Q635" s="10"/>
      <c r="R635" s="10"/>
      <c r="S635" s="10"/>
    </row>
    <row r="636" spans="6:19">
      <c r="F636" s="27"/>
      <c r="G636" s="27"/>
      <c r="H636" s="11"/>
      <c r="I636" s="10"/>
      <c r="J636" s="10"/>
      <c r="K636" s="10"/>
      <c r="L636" s="10"/>
      <c r="M636" s="10"/>
      <c r="N636" s="10"/>
      <c r="O636" s="10"/>
      <c r="P636" s="10"/>
      <c r="Q636" s="10"/>
      <c r="R636" s="10"/>
      <c r="S636" s="10"/>
    </row>
    <row r="637" spans="6:19">
      <c r="F637" s="27"/>
      <c r="G637" s="27"/>
      <c r="H637" s="11"/>
      <c r="I637" s="10"/>
      <c r="J637" s="10"/>
      <c r="K637" s="10"/>
      <c r="L637" s="10"/>
      <c r="M637" s="10"/>
      <c r="N637" s="10"/>
      <c r="O637" s="10"/>
      <c r="P637" s="10"/>
      <c r="Q637" s="10"/>
      <c r="R637" s="10"/>
      <c r="S637" s="10"/>
    </row>
    <row r="638" spans="6:19">
      <c r="F638" s="27"/>
      <c r="G638" s="27"/>
      <c r="H638" s="11"/>
      <c r="I638" s="10"/>
      <c r="J638" s="10"/>
      <c r="K638" s="10"/>
      <c r="L638" s="10"/>
      <c r="M638" s="10"/>
      <c r="N638" s="10"/>
      <c r="O638" s="10"/>
      <c r="P638" s="10"/>
      <c r="Q638" s="10"/>
      <c r="R638" s="10"/>
      <c r="S638" s="10"/>
    </row>
    <row r="639" spans="6:19">
      <c r="F639" s="27"/>
      <c r="G639" s="27"/>
      <c r="H639" s="11"/>
      <c r="I639" s="10"/>
      <c r="J639" s="10"/>
      <c r="K639" s="10"/>
      <c r="L639" s="10"/>
      <c r="M639" s="10"/>
      <c r="N639" s="10"/>
      <c r="O639" s="10"/>
      <c r="P639" s="10"/>
      <c r="Q639" s="10"/>
      <c r="R639" s="10"/>
      <c r="S639" s="10"/>
    </row>
    <row r="640" spans="6:19">
      <c r="F640" s="27"/>
      <c r="G640" s="27"/>
      <c r="H640" s="11"/>
      <c r="I640" s="10"/>
      <c r="J640" s="10"/>
      <c r="K640" s="10"/>
      <c r="L640" s="10"/>
      <c r="M640" s="10"/>
      <c r="N640" s="10"/>
      <c r="O640" s="10"/>
      <c r="P640" s="10"/>
      <c r="Q640" s="10"/>
      <c r="R640" s="10"/>
      <c r="S640" s="10"/>
    </row>
    <row r="641" spans="6:19">
      <c r="F641" s="27"/>
      <c r="G641" s="27"/>
      <c r="H641" s="11"/>
      <c r="I641" s="10"/>
      <c r="J641" s="10"/>
      <c r="K641" s="10"/>
      <c r="L641" s="10"/>
      <c r="M641" s="10"/>
      <c r="N641" s="10"/>
      <c r="O641" s="10"/>
      <c r="P641" s="10"/>
      <c r="Q641" s="10"/>
      <c r="R641" s="10"/>
      <c r="S641" s="10"/>
    </row>
    <row r="642" spans="6:19">
      <c r="F642" s="27"/>
      <c r="G642" s="27"/>
      <c r="H642" s="11"/>
      <c r="I642" s="10"/>
      <c r="J642" s="10"/>
      <c r="K642" s="10"/>
      <c r="L642" s="10"/>
      <c r="M642" s="10"/>
      <c r="N642" s="10"/>
      <c r="O642" s="10"/>
      <c r="P642" s="10"/>
      <c r="Q642" s="10"/>
      <c r="R642" s="10"/>
      <c r="S642" s="10"/>
    </row>
    <row r="643" spans="6:19">
      <c r="F643" s="27"/>
      <c r="G643" s="27"/>
      <c r="H643" s="11"/>
      <c r="I643" s="10"/>
      <c r="J643" s="10"/>
      <c r="K643" s="10"/>
      <c r="L643" s="10"/>
      <c r="M643" s="10"/>
      <c r="N643" s="10"/>
      <c r="O643" s="10"/>
      <c r="P643" s="10"/>
      <c r="Q643" s="10"/>
      <c r="R643" s="10"/>
      <c r="S643" s="10"/>
    </row>
    <row r="644" spans="6:19">
      <c r="F644" s="27"/>
      <c r="G644" s="27"/>
      <c r="H644" s="11"/>
      <c r="I644" s="10"/>
      <c r="J644" s="10"/>
      <c r="K644" s="10"/>
      <c r="L644" s="10"/>
      <c r="M644" s="10"/>
      <c r="N644" s="10"/>
      <c r="O644" s="10"/>
      <c r="P644" s="10"/>
      <c r="Q644" s="10"/>
      <c r="R644" s="10"/>
      <c r="S644" s="10"/>
    </row>
    <row r="645" spans="6:19">
      <c r="F645" s="27"/>
      <c r="G645" s="27"/>
      <c r="H645" s="11"/>
      <c r="I645" s="10"/>
      <c r="J645" s="10"/>
      <c r="K645" s="10"/>
      <c r="L645" s="10"/>
      <c r="M645" s="10"/>
      <c r="N645" s="10"/>
      <c r="O645" s="10"/>
      <c r="P645" s="10"/>
      <c r="Q645" s="10"/>
      <c r="R645" s="10"/>
      <c r="S645" s="10"/>
    </row>
    <row r="646" spans="6:19">
      <c r="F646" s="27"/>
      <c r="G646" s="27"/>
      <c r="H646" s="11"/>
      <c r="I646" s="10"/>
      <c r="J646" s="10"/>
      <c r="K646" s="10"/>
      <c r="L646" s="10"/>
      <c r="M646" s="10"/>
      <c r="N646" s="10"/>
      <c r="O646" s="10"/>
      <c r="P646" s="10"/>
      <c r="Q646" s="10"/>
      <c r="R646" s="10"/>
      <c r="S646" s="10"/>
    </row>
    <row r="647" spans="6:19">
      <c r="F647" s="27"/>
      <c r="G647" s="27"/>
      <c r="H647" s="11"/>
      <c r="I647" s="10"/>
      <c r="J647" s="10"/>
      <c r="K647" s="10"/>
      <c r="L647" s="10"/>
      <c r="M647" s="10"/>
      <c r="N647" s="10"/>
      <c r="O647" s="10"/>
      <c r="P647" s="10"/>
      <c r="Q647" s="10"/>
      <c r="R647" s="10"/>
      <c r="S647" s="10"/>
    </row>
    <row r="648" spans="6:19">
      <c r="F648" s="27"/>
      <c r="G648" s="27"/>
      <c r="H648" s="11"/>
      <c r="I648" s="10"/>
      <c r="J648" s="10"/>
      <c r="K648" s="10"/>
      <c r="L648" s="10"/>
      <c r="M648" s="10"/>
      <c r="N648" s="10"/>
      <c r="O648" s="10"/>
      <c r="P648" s="10"/>
      <c r="Q648" s="10"/>
      <c r="R648" s="10"/>
      <c r="S648" s="10"/>
    </row>
    <row r="649" spans="6:19">
      <c r="F649" s="27"/>
      <c r="G649" s="27"/>
      <c r="H649" s="11"/>
      <c r="I649" s="10"/>
      <c r="J649" s="10"/>
      <c r="K649" s="10"/>
      <c r="L649" s="10"/>
      <c r="M649" s="10"/>
      <c r="N649" s="10"/>
      <c r="O649" s="10"/>
      <c r="P649" s="10"/>
      <c r="Q649" s="10"/>
      <c r="R649" s="10"/>
      <c r="S649" s="10"/>
    </row>
    <row r="650" spans="6:19">
      <c r="F650" s="27"/>
      <c r="G650" s="27"/>
      <c r="H650" s="11"/>
      <c r="I650" s="10"/>
      <c r="J650" s="10"/>
      <c r="K650" s="10"/>
      <c r="L650" s="10"/>
      <c r="M650" s="10"/>
      <c r="N650" s="10"/>
      <c r="O650" s="10"/>
      <c r="P650" s="10"/>
      <c r="Q650" s="10"/>
      <c r="R650" s="10"/>
      <c r="S650" s="10"/>
    </row>
    <row r="651" spans="6:19">
      <c r="F651" s="27"/>
      <c r="G651" s="27"/>
      <c r="H651" s="11"/>
      <c r="I651" s="10"/>
      <c r="J651" s="10"/>
      <c r="K651" s="10"/>
      <c r="L651" s="10"/>
      <c r="M651" s="10"/>
      <c r="N651" s="10"/>
      <c r="O651" s="10"/>
      <c r="P651" s="10"/>
      <c r="Q651" s="10"/>
      <c r="R651" s="10"/>
      <c r="S651" s="10"/>
    </row>
    <row r="652" spans="6:19">
      <c r="F652" s="27"/>
      <c r="G652" s="27"/>
      <c r="H652" s="11"/>
      <c r="I652" s="10"/>
      <c r="J652" s="10"/>
      <c r="K652" s="10"/>
      <c r="L652" s="10"/>
      <c r="M652" s="10"/>
      <c r="N652" s="10"/>
      <c r="O652" s="10"/>
      <c r="P652" s="10"/>
      <c r="Q652" s="10"/>
      <c r="R652" s="10"/>
      <c r="S652" s="10"/>
    </row>
    <row r="653" spans="6:19">
      <c r="F653" s="27"/>
      <c r="G653" s="27"/>
      <c r="H653" s="11"/>
      <c r="I653" s="10"/>
      <c r="J653" s="10"/>
      <c r="K653" s="10"/>
      <c r="L653" s="10"/>
      <c r="M653" s="10"/>
      <c r="N653" s="10"/>
      <c r="O653" s="10"/>
      <c r="P653" s="10"/>
      <c r="Q653" s="10"/>
      <c r="R653" s="10"/>
      <c r="S653" s="10"/>
    </row>
    <row r="654" spans="6:19">
      <c r="F654" s="27"/>
      <c r="G654" s="27"/>
      <c r="H654" s="11"/>
      <c r="I654" s="10"/>
      <c r="J654" s="10"/>
      <c r="K654" s="10"/>
      <c r="L654" s="10"/>
      <c r="M654" s="10"/>
      <c r="N654" s="10"/>
      <c r="O654" s="10"/>
      <c r="P654" s="10"/>
      <c r="Q654" s="10"/>
      <c r="R654" s="10"/>
      <c r="S654" s="10"/>
    </row>
    <row r="655" spans="6:19">
      <c r="F655" s="27"/>
      <c r="G655" s="27"/>
      <c r="H655" s="11"/>
      <c r="I655" s="10"/>
      <c r="J655" s="10"/>
      <c r="K655" s="10"/>
      <c r="L655" s="10"/>
      <c r="M655" s="10"/>
      <c r="N655" s="10"/>
      <c r="O655" s="10"/>
      <c r="P655" s="10"/>
      <c r="Q655" s="10"/>
      <c r="R655" s="10"/>
      <c r="S655" s="10"/>
    </row>
    <row r="656" spans="6:19">
      <c r="F656" s="27"/>
      <c r="G656" s="27"/>
      <c r="H656" s="11"/>
      <c r="I656" s="10"/>
      <c r="J656" s="10"/>
      <c r="K656" s="10"/>
      <c r="L656" s="10"/>
      <c r="M656" s="10"/>
      <c r="N656" s="10"/>
      <c r="O656" s="10"/>
      <c r="P656" s="10"/>
      <c r="Q656" s="10"/>
      <c r="R656" s="10"/>
      <c r="S656" s="10"/>
    </row>
    <row r="657" spans="6:19">
      <c r="F657" s="27"/>
      <c r="G657" s="27"/>
      <c r="H657" s="11"/>
      <c r="I657" s="10"/>
      <c r="J657" s="10"/>
      <c r="K657" s="10"/>
      <c r="L657" s="10"/>
      <c r="M657" s="10"/>
      <c r="N657" s="10"/>
      <c r="O657" s="10"/>
      <c r="P657" s="10"/>
      <c r="Q657" s="10"/>
      <c r="R657" s="10"/>
      <c r="S657" s="10"/>
    </row>
    <row r="658" spans="6:19">
      <c r="F658" s="27"/>
      <c r="G658" s="27"/>
      <c r="H658" s="11"/>
      <c r="I658" s="10"/>
      <c r="J658" s="10"/>
      <c r="K658" s="10"/>
      <c r="L658" s="10"/>
      <c r="M658" s="10"/>
      <c r="N658" s="10"/>
      <c r="O658" s="10"/>
      <c r="P658" s="10"/>
      <c r="Q658" s="10"/>
      <c r="R658" s="10"/>
      <c r="S658" s="10"/>
    </row>
    <row r="659" spans="6:19">
      <c r="F659" s="27"/>
      <c r="G659" s="27"/>
      <c r="H659" s="11"/>
      <c r="I659" s="10"/>
      <c r="J659" s="10"/>
      <c r="K659" s="10"/>
      <c r="L659" s="10"/>
      <c r="M659" s="10"/>
      <c r="N659" s="10"/>
      <c r="O659" s="10"/>
      <c r="P659" s="10"/>
      <c r="Q659" s="10"/>
      <c r="R659" s="10"/>
      <c r="S659" s="10"/>
    </row>
    <row r="660" spans="6:19">
      <c r="F660" s="27"/>
      <c r="G660" s="27"/>
      <c r="H660" s="11"/>
      <c r="I660" s="10"/>
      <c r="J660" s="10"/>
      <c r="K660" s="10"/>
      <c r="L660" s="10"/>
      <c r="M660" s="10"/>
      <c r="N660" s="10"/>
      <c r="O660" s="10"/>
      <c r="P660" s="10"/>
      <c r="Q660" s="10"/>
      <c r="R660" s="10"/>
      <c r="S660" s="10"/>
    </row>
    <row r="661" spans="6:19">
      <c r="F661" s="27"/>
      <c r="G661" s="27"/>
      <c r="H661" s="11"/>
      <c r="I661" s="10"/>
      <c r="J661" s="10"/>
      <c r="K661" s="10"/>
      <c r="L661" s="10"/>
      <c r="M661" s="10"/>
      <c r="N661" s="10"/>
      <c r="O661" s="10"/>
      <c r="P661" s="10"/>
      <c r="Q661" s="10"/>
      <c r="R661" s="10"/>
      <c r="S661" s="10"/>
    </row>
    <row r="662" spans="6:19">
      <c r="F662" s="27"/>
      <c r="G662" s="27"/>
      <c r="H662" s="11"/>
      <c r="I662" s="10"/>
      <c r="J662" s="10"/>
      <c r="K662" s="10"/>
      <c r="L662" s="10"/>
      <c r="M662" s="10"/>
      <c r="N662" s="10"/>
      <c r="O662" s="10"/>
      <c r="P662" s="10"/>
      <c r="Q662" s="10"/>
      <c r="R662" s="10"/>
      <c r="S662" s="10"/>
    </row>
    <row r="663" spans="6:19">
      <c r="F663" s="27"/>
      <c r="G663" s="27"/>
      <c r="H663" s="11"/>
      <c r="I663" s="10"/>
      <c r="J663" s="10"/>
      <c r="K663" s="10"/>
      <c r="L663" s="10"/>
      <c r="M663" s="10"/>
      <c r="N663" s="10"/>
      <c r="O663" s="10"/>
      <c r="P663" s="10"/>
      <c r="Q663" s="10"/>
      <c r="R663" s="10"/>
      <c r="S663" s="10"/>
    </row>
    <row r="664" spans="6:19">
      <c r="F664" s="27"/>
      <c r="G664" s="27"/>
      <c r="H664" s="11"/>
      <c r="I664" s="10"/>
      <c r="J664" s="10"/>
      <c r="K664" s="10"/>
      <c r="L664" s="10"/>
      <c r="M664" s="10"/>
      <c r="N664" s="10"/>
      <c r="O664" s="10"/>
      <c r="P664" s="10"/>
      <c r="Q664" s="10"/>
      <c r="R664" s="10"/>
      <c r="S664" s="10"/>
    </row>
    <row r="665" spans="6:19">
      <c r="F665" s="27"/>
      <c r="G665" s="27"/>
      <c r="H665" s="11"/>
      <c r="I665" s="10"/>
      <c r="J665" s="10"/>
      <c r="K665" s="10"/>
      <c r="L665" s="10"/>
      <c r="M665" s="10"/>
      <c r="N665" s="10"/>
      <c r="O665" s="10"/>
      <c r="P665" s="10"/>
      <c r="Q665" s="10"/>
      <c r="R665" s="10"/>
      <c r="S665" s="10"/>
    </row>
    <row r="666" spans="6:19">
      <c r="F666" s="27"/>
      <c r="G666" s="27"/>
      <c r="H666" s="11"/>
      <c r="I666" s="10"/>
      <c r="J666" s="10"/>
      <c r="K666" s="10"/>
      <c r="L666" s="10"/>
      <c r="M666" s="10"/>
      <c r="N666" s="10"/>
      <c r="O666" s="10"/>
      <c r="P666" s="10"/>
      <c r="Q666" s="10"/>
      <c r="R666" s="10"/>
      <c r="S666" s="10"/>
    </row>
    <row r="667" spans="6:19">
      <c r="F667" s="27"/>
      <c r="G667" s="27"/>
      <c r="H667" s="11"/>
      <c r="I667" s="10"/>
      <c r="J667" s="10"/>
      <c r="K667" s="10"/>
      <c r="L667" s="10"/>
      <c r="M667" s="10"/>
      <c r="N667" s="10"/>
      <c r="O667" s="10"/>
      <c r="P667" s="10"/>
      <c r="Q667" s="10"/>
      <c r="R667" s="10"/>
      <c r="S667" s="10"/>
    </row>
    <row r="668" spans="6:19">
      <c r="F668" s="27"/>
      <c r="G668" s="27"/>
      <c r="H668" s="11"/>
      <c r="I668" s="10"/>
      <c r="J668" s="10"/>
      <c r="K668" s="10"/>
      <c r="L668" s="10"/>
      <c r="M668" s="10"/>
      <c r="N668" s="10"/>
      <c r="O668" s="10"/>
      <c r="P668" s="10"/>
      <c r="Q668" s="10"/>
      <c r="R668" s="10"/>
      <c r="S668" s="10"/>
    </row>
    <row r="669" spans="6:19">
      <c r="F669" s="27"/>
      <c r="G669" s="27"/>
      <c r="H669" s="11"/>
      <c r="I669" s="10"/>
      <c r="J669" s="10"/>
      <c r="K669" s="10"/>
      <c r="L669" s="10"/>
      <c r="M669" s="10"/>
      <c r="N669" s="10"/>
      <c r="O669" s="10"/>
      <c r="P669" s="10"/>
      <c r="Q669" s="10"/>
      <c r="R669" s="10"/>
      <c r="S669" s="10"/>
    </row>
    <row r="670" spans="6:19">
      <c r="F670" s="27"/>
      <c r="G670" s="27"/>
      <c r="H670" s="11"/>
      <c r="I670" s="10"/>
      <c r="J670" s="10"/>
      <c r="K670" s="10"/>
      <c r="L670" s="10"/>
      <c r="M670" s="10"/>
      <c r="N670" s="10"/>
      <c r="O670" s="10"/>
      <c r="P670" s="10"/>
      <c r="Q670" s="10"/>
      <c r="R670" s="10"/>
      <c r="S670" s="10"/>
    </row>
    <row r="671" spans="6:19">
      <c r="F671" s="27"/>
      <c r="G671" s="27"/>
      <c r="H671" s="11"/>
      <c r="I671" s="10"/>
      <c r="J671" s="10"/>
      <c r="K671" s="10"/>
      <c r="L671" s="10"/>
      <c r="M671" s="10"/>
      <c r="N671" s="10"/>
      <c r="O671" s="10"/>
      <c r="P671" s="10"/>
      <c r="Q671" s="10"/>
      <c r="R671" s="10"/>
      <c r="S671" s="10"/>
    </row>
    <row r="672" spans="6:19">
      <c r="F672" s="27"/>
      <c r="G672" s="27"/>
      <c r="H672" s="11"/>
      <c r="I672" s="10"/>
      <c r="J672" s="10"/>
      <c r="K672" s="10"/>
      <c r="L672" s="10"/>
      <c r="M672" s="10"/>
      <c r="N672" s="10"/>
      <c r="O672" s="10"/>
      <c r="P672" s="10"/>
      <c r="Q672" s="10"/>
      <c r="R672" s="10"/>
      <c r="S672" s="10"/>
    </row>
    <row r="673" spans="6:19">
      <c r="F673" s="27"/>
      <c r="G673" s="27"/>
      <c r="H673" s="11"/>
      <c r="I673" s="10"/>
      <c r="J673" s="10"/>
      <c r="K673" s="10"/>
      <c r="L673" s="10"/>
      <c r="M673" s="10"/>
      <c r="N673" s="10"/>
      <c r="O673" s="10"/>
      <c r="P673" s="10"/>
      <c r="Q673" s="10"/>
      <c r="R673" s="10"/>
      <c r="S673" s="10"/>
    </row>
    <row r="674" spans="6:19">
      <c r="F674" s="27"/>
      <c r="G674" s="27"/>
      <c r="H674" s="11"/>
      <c r="I674" s="10"/>
      <c r="J674" s="10"/>
      <c r="K674" s="10"/>
      <c r="L674" s="10"/>
      <c r="M674" s="10"/>
      <c r="N674" s="10"/>
      <c r="O674" s="10"/>
      <c r="P674" s="10"/>
      <c r="Q674" s="10"/>
      <c r="R674" s="10"/>
      <c r="S674" s="10"/>
    </row>
    <row r="675" spans="6:19">
      <c r="F675" s="27"/>
      <c r="G675" s="27"/>
      <c r="H675" s="11"/>
      <c r="I675" s="10"/>
      <c r="J675" s="10"/>
      <c r="K675" s="10"/>
      <c r="L675" s="10"/>
      <c r="M675" s="10"/>
      <c r="N675" s="10"/>
      <c r="O675" s="10"/>
      <c r="P675" s="10"/>
      <c r="Q675" s="10"/>
      <c r="R675" s="10"/>
      <c r="S675" s="10"/>
    </row>
    <row r="676" spans="6:19">
      <c r="F676" s="27"/>
      <c r="G676" s="27"/>
      <c r="H676" s="11"/>
      <c r="I676" s="10"/>
      <c r="J676" s="10"/>
      <c r="K676" s="10"/>
      <c r="L676" s="10"/>
      <c r="M676" s="10"/>
      <c r="N676" s="10"/>
      <c r="O676" s="10"/>
      <c r="P676" s="10"/>
      <c r="Q676" s="10"/>
      <c r="R676" s="10"/>
      <c r="S676" s="10"/>
    </row>
    <row r="677" spans="6:19">
      <c r="F677" s="27"/>
      <c r="G677" s="27"/>
      <c r="H677" s="11"/>
      <c r="I677" s="10"/>
      <c r="J677" s="10"/>
      <c r="K677" s="10"/>
      <c r="L677" s="10"/>
      <c r="M677" s="10"/>
      <c r="N677" s="10"/>
      <c r="O677" s="10"/>
      <c r="P677" s="10"/>
      <c r="Q677" s="10"/>
      <c r="R677" s="10"/>
      <c r="S677" s="10"/>
    </row>
    <row r="678" spans="6:19">
      <c r="F678" s="27"/>
      <c r="G678" s="27"/>
      <c r="H678" s="11"/>
      <c r="I678" s="10"/>
      <c r="J678" s="10"/>
      <c r="K678" s="10"/>
      <c r="L678" s="10"/>
      <c r="M678" s="10"/>
      <c r="N678" s="10"/>
      <c r="O678" s="10"/>
      <c r="P678" s="10"/>
      <c r="Q678" s="10"/>
      <c r="R678" s="10"/>
      <c r="S678" s="10"/>
    </row>
    <row r="679" spans="6:19">
      <c r="F679" s="27"/>
      <c r="G679" s="27"/>
      <c r="H679" s="11"/>
      <c r="I679" s="10"/>
      <c r="J679" s="10"/>
      <c r="K679" s="10"/>
      <c r="L679" s="10"/>
      <c r="M679" s="10"/>
      <c r="N679" s="10"/>
      <c r="O679" s="10"/>
      <c r="P679" s="10"/>
      <c r="Q679" s="10"/>
      <c r="R679" s="10"/>
      <c r="S679" s="10"/>
    </row>
    <row r="680" spans="6:19">
      <c r="F680" s="27"/>
      <c r="G680" s="27"/>
      <c r="H680" s="11"/>
      <c r="I680" s="10"/>
      <c r="J680" s="10"/>
      <c r="K680" s="10"/>
      <c r="L680" s="10"/>
      <c r="M680" s="10"/>
      <c r="N680" s="10"/>
      <c r="O680" s="10"/>
      <c r="P680" s="10"/>
      <c r="Q680" s="10"/>
      <c r="R680" s="10"/>
      <c r="S680" s="10"/>
    </row>
    <row r="681" spans="6:19">
      <c r="F681" s="27"/>
      <c r="G681" s="27"/>
      <c r="H681" s="11"/>
      <c r="I681" s="10"/>
      <c r="J681" s="10"/>
      <c r="K681" s="10"/>
      <c r="L681" s="10"/>
      <c r="M681" s="10"/>
      <c r="N681" s="10"/>
      <c r="O681" s="10"/>
      <c r="P681" s="10"/>
      <c r="Q681" s="10"/>
      <c r="R681" s="10"/>
      <c r="S681" s="10"/>
    </row>
    <row r="682" spans="6:19">
      <c r="F682" s="27"/>
      <c r="G682" s="27"/>
      <c r="H682" s="11"/>
      <c r="I682" s="10"/>
      <c r="J682" s="10"/>
      <c r="K682" s="10"/>
      <c r="L682" s="10"/>
      <c r="M682" s="10"/>
      <c r="N682" s="10"/>
      <c r="O682" s="10"/>
      <c r="P682" s="10"/>
      <c r="Q682" s="10"/>
      <c r="R682" s="10"/>
      <c r="S682" s="10"/>
    </row>
    <row r="683" spans="6:19">
      <c r="F683" s="27"/>
      <c r="G683" s="27"/>
      <c r="H683" s="11"/>
      <c r="I683" s="10"/>
      <c r="J683" s="10"/>
      <c r="K683" s="10"/>
      <c r="L683" s="10"/>
      <c r="M683" s="10"/>
      <c r="N683" s="10"/>
      <c r="O683" s="10"/>
      <c r="P683" s="10"/>
      <c r="Q683" s="10"/>
      <c r="R683" s="10"/>
      <c r="S683" s="10"/>
    </row>
    <row r="684" spans="6:19">
      <c r="F684" s="27"/>
      <c r="G684" s="27"/>
      <c r="H684" s="11"/>
      <c r="I684" s="10"/>
      <c r="J684" s="10"/>
      <c r="K684" s="10"/>
      <c r="L684" s="10"/>
      <c r="M684" s="10"/>
      <c r="N684" s="10"/>
      <c r="O684" s="10"/>
      <c r="P684" s="10"/>
      <c r="Q684" s="10"/>
      <c r="R684" s="10"/>
      <c r="S684" s="10"/>
    </row>
    <row r="685" spans="6:19">
      <c r="F685" s="27"/>
      <c r="G685" s="27"/>
      <c r="H685" s="11"/>
      <c r="I685" s="10"/>
      <c r="J685" s="10"/>
      <c r="K685" s="10"/>
      <c r="L685" s="10"/>
      <c r="M685" s="10"/>
      <c r="N685" s="10"/>
      <c r="O685" s="10"/>
      <c r="P685" s="10"/>
      <c r="Q685" s="10"/>
      <c r="R685" s="10"/>
      <c r="S685" s="10"/>
    </row>
    <row r="686" spans="6:19">
      <c r="F686" s="27"/>
      <c r="G686" s="27"/>
      <c r="H686" s="11"/>
      <c r="I686" s="10"/>
      <c r="J686" s="10"/>
      <c r="K686" s="10"/>
      <c r="L686" s="10"/>
      <c r="M686" s="10"/>
      <c r="N686" s="10"/>
      <c r="O686" s="10"/>
      <c r="P686" s="10"/>
      <c r="Q686" s="10"/>
      <c r="R686" s="10"/>
      <c r="S686" s="10"/>
    </row>
    <row r="687" spans="6:19">
      <c r="F687" s="27"/>
      <c r="G687" s="27"/>
      <c r="H687" s="11"/>
      <c r="I687" s="10"/>
      <c r="J687" s="10"/>
      <c r="K687" s="10"/>
      <c r="L687" s="10"/>
      <c r="M687" s="10"/>
      <c r="N687" s="10"/>
      <c r="O687" s="10"/>
      <c r="P687" s="10"/>
      <c r="Q687" s="10"/>
      <c r="R687" s="10"/>
      <c r="S687" s="10"/>
    </row>
    <row r="688" spans="6:19">
      <c r="F688" s="27"/>
      <c r="G688" s="27"/>
      <c r="H688" s="11"/>
      <c r="I688" s="10"/>
      <c r="J688" s="10"/>
      <c r="K688" s="10"/>
      <c r="L688" s="10"/>
      <c r="M688" s="10"/>
      <c r="N688" s="10"/>
      <c r="O688" s="10"/>
      <c r="P688" s="10"/>
      <c r="Q688" s="10"/>
      <c r="R688" s="10"/>
      <c r="S688" s="10"/>
    </row>
    <row r="689" spans="6:19">
      <c r="F689" s="27"/>
      <c r="G689" s="27"/>
      <c r="H689" s="11"/>
      <c r="I689" s="10"/>
      <c r="J689" s="10"/>
      <c r="K689" s="10"/>
      <c r="L689" s="10"/>
      <c r="M689" s="10"/>
      <c r="N689" s="10"/>
      <c r="O689" s="10"/>
      <c r="P689" s="10"/>
      <c r="Q689" s="10"/>
      <c r="R689" s="10"/>
      <c r="S689" s="10"/>
    </row>
    <row r="690" spans="6:19">
      <c r="F690" s="27"/>
      <c r="G690" s="27"/>
      <c r="H690" s="11"/>
      <c r="I690" s="10"/>
      <c r="J690" s="10"/>
      <c r="K690" s="10"/>
      <c r="L690" s="10"/>
      <c r="M690" s="10"/>
      <c r="N690" s="10"/>
      <c r="O690" s="10"/>
      <c r="P690" s="10"/>
      <c r="Q690" s="10"/>
      <c r="R690" s="10"/>
      <c r="S690" s="10"/>
    </row>
    <row r="691" spans="6:19">
      <c r="F691" s="27"/>
      <c r="G691" s="27"/>
      <c r="H691" s="11"/>
      <c r="I691" s="10"/>
      <c r="J691" s="10"/>
      <c r="K691" s="10"/>
      <c r="L691" s="10"/>
      <c r="M691" s="10"/>
      <c r="N691" s="10"/>
      <c r="O691" s="10"/>
      <c r="P691" s="10"/>
      <c r="Q691" s="10"/>
      <c r="R691" s="10"/>
      <c r="S691" s="10"/>
    </row>
    <row r="692" spans="6:19">
      <c r="F692" s="27"/>
      <c r="G692" s="27"/>
      <c r="H692" s="11"/>
      <c r="I692" s="10"/>
      <c r="J692" s="10"/>
      <c r="K692" s="10"/>
      <c r="L692" s="10"/>
      <c r="M692" s="10"/>
      <c r="N692" s="10"/>
      <c r="O692" s="10"/>
      <c r="P692" s="10"/>
      <c r="Q692" s="10"/>
      <c r="R692" s="10"/>
      <c r="S692" s="10"/>
    </row>
    <row r="693" spans="6:19">
      <c r="F693" s="27"/>
      <c r="G693" s="27"/>
      <c r="H693" s="11"/>
      <c r="I693" s="10"/>
      <c r="J693" s="10"/>
      <c r="K693" s="10"/>
      <c r="L693" s="10"/>
      <c r="M693" s="10"/>
      <c r="N693" s="10"/>
      <c r="O693" s="10"/>
      <c r="P693" s="10"/>
      <c r="Q693" s="10"/>
      <c r="R693" s="10"/>
      <c r="S693" s="10"/>
    </row>
    <row r="694" spans="6:19">
      <c r="F694" s="27"/>
      <c r="G694" s="27"/>
      <c r="H694" s="11"/>
      <c r="I694" s="10"/>
      <c r="J694" s="10"/>
      <c r="K694" s="10"/>
      <c r="L694" s="10"/>
      <c r="M694" s="10"/>
      <c r="N694" s="10"/>
      <c r="O694" s="10"/>
      <c r="P694" s="10"/>
      <c r="Q694" s="10"/>
      <c r="R694" s="10"/>
      <c r="S694" s="10"/>
    </row>
    <row r="695" spans="6:19">
      <c r="F695" s="27"/>
      <c r="G695" s="27"/>
      <c r="H695" s="11"/>
      <c r="I695" s="10"/>
      <c r="J695" s="10"/>
      <c r="K695" s="10"/>
      <c r="L695" s="10"/>
      <c r="M695" s="10"/>
      <c r="N695" s="10"/>
      <c r="O695" s="10"/>
      <c r="P695" s="10"/>
      <c r="Q695" s="10"/>
      <c r="R695" s="10"/>
      <c r="S695" s="10"/>
    </row>
    <row r="696" spans="6:19">
      <c r="F696" s="27"/>
      <c r="G696" s="27"/>
      <c r="H696" s="11"/>
      <c r="I696" s="10"/>
      <c r="J696" s="10"/>
      <c r="K696" s="10"/>
      <c r="L696" s="10"/>
      <c r="M696" s="10"/>
      <c r="N696" s="10"/>
      <c r="O696" s="10"/>
      <c r="P696" s="10"/>
      <c r="Q696" s="10"/>
      <c r="R696" s="10"/>
      <c r="S696" s="10"/>
    </row>
    <row r="697" spans="6:19">
      <c r="F697" s="27"/>
      <c r="G697" s="27"/>
      <c r="H697" s="11"/>
      <c r="I697" s="10"/>
      <c r="J697" s="10"/>
      <c r="K697" s="10"/>
      <c r="L697" s="10"/>
      <c r="M697" s="10"/>
      <c r="N697" s="10"/>
      <c r="O697" s="10"/>
      <c r="P697" s="10"/>
      <c r="Q697" s="10"/>
      <c r="R697" s="10"/>
      <c r="S697" s="10"/>
    </row>
    <row r="698" spans="6:19">
      <c r="F698" s="27"/>
      <c r="G698" s="27"/>
      <c r="H698" s="11"/>
      <c r="I698" s="10"/>
      <c r="J698" s="10"/>
      <c r="K698" s="10"/>
      <c r="L698" s="10"/>
      <c r="M698" s="10"/>
      <c r="N698" s="10"/>
      <c r="O698" s="10"/>
      <c r="P698" s="10"/>
      <c r="Q698" s="10"/>
      <c r="R698" s="10"/>
      <c r="S698" s="10"/>
    </row>
    <row r="699" spans="6:19">
      <c r="F699" s="27"/>
      <c r="G699" s="27"/>
      <c r="H699" s="11"/>
      <c r="I699" s="10"/>
      <c r="J699" s="10"/>
      <c r="K699" s="10"/>
      <c r="L699" s="10"/>
      <c r="M699" s="10"/>
      <c r="N699" s="10"/>
      <c r="O699" s="10"/>
      <c r="P699" s="10"/>
      <c r="Q699" s="10"/>
      <c r="R699" s="10"/>
      <c r="S699" s="10"/>
    </row>
    <row r="700" spans="6:19">
      <c r="F700" s="27"/>
      <c r="G700" s="27"/>
      <c r="H700" s="11"/>
      <c r="I700" s="10"/>
      <c r="J700" s="10"/>
      <c r="K700" s="10"/>
      <c r="L700" s="10"/>
      <c r="M700" s="10"/>
      <c r="N700" s="10"/>
      <c r="O700" s="10"/>
      <c r="P700" s="10"/>
      <c r="Q700" s="10"/>
      <c r="R700" s="10"/>
      <c r="S700" s="10"/>
    </row>
    <row r="701" spans="6:19">
      <c r="F701" s="27"/>
      <c r="G701" s="27"/>
      <c r="H701" s="11"/>
      <c r="I701" s="10"/>
      <c r="J701" s="10"/>
      <c r="K701" s="10"/>
      <c r="L701" s="10"/>
      <c r="M701" s="10"/>
      <c r="N701" s="10"/>
      <c r="O701" s="10"/>
      <c r="P701" s="10"/>
      <c r="Q701" s="10"/>
      <c r="R701" s="10"/>
      <c r="S701" s="10"/>
    </row>
    <row r="702" spans="6:19">
      <c r="F702" s="27"/>
      <c r="G702" s="27"/>
      <c r="H702" s="11"/>
      <c r="I702" s="10"/>
      <c r="J702" s="10"/>
      <c r="K702" s="10"/>
      <c r="L702" s="10"/>
      <c r="M702" s="10"/>
      <c r="N702" s="10"/>
      <c r="O702" s="10"/>
      <c r="P702" s="10"/>
      <c r="Q702" s="10"/>
      <c r="R702" s="10"/>
      <c r="S702" s="10"/>
    </row>
    <row r="703" spans="6:19">
      <c r="F703" s="27"/>
      <c r="G703" s="27"/>
      <c r="H703" s="11"/>
      <c r="I703" s="10"/>
      <c r="J703" s="10"/>
      <c r="K703" s="10"/>
      <c r="L703" s="10"/>
      <c r="M703" s="10"/>
      <c r="N703" s="10"/>
      <c r="O703" s="10"/>
      <c r="P703" s="10"/>
      <c r="Q703" s="10"/>
      <c r="R703" s="10"/>
      <c r="S703" s="10"/>
    </row>
    <row r="704" spans="6:19">
      <c r="F704" s="27"/>
      <c r="G704" s="27"/>
      <c r="H704" s="11"/>
      <c r="I704" s="10"/>
      <c r="J704" s="10"/>
      <c r="K704" s="10"/>
      <c r="L704" s="10"/>
      <c r="M704" s="10"/>
      <c r="N704" s="10"/>
      <c r="O704" s="10"/>
      <c r="P704" s="10"/>
      <c r="Q704" s="10"/>
      <c r="R704" s="10"/>
      <c r="S704" s="10"/>
    </row>
    <row r="705" spans="6:19">
      <c r="F705" s="27"/>
      <c r="G705" s="27"/>
      <c r="H705" s="11"/>
      <c r="I705" s="10"/>
      <c r="J705" s="10"/>
      <c r="K705" s="10"/>
      <c r="L705" s="10"/>
      <c r="M705" s="10"/>
      <c r="N705" s="10"/>
      <c r="O705" s="10"/>
      <c r="P705" s="10"/>
      <c r="Q705" s="10"/>
      <c r="R705" s="10"/>
      <c r="S705" s="10"/>
    </row>
    <row r="706" spans="6:19">
      <c r="F706" s="27"/>
      <c r="G706" s="27"/>
      <c r="H706" s="11"/>
      <c r="I706" s="10"/>
      <c r="J706" s="10"/>
      <c r="K706" s="10"/>
      <c r="L706" s="10"/>
      <c r="M706" s="10"/>
      <c r="N706" s="10"/>
      <c r="O706" s="10"/>
      <c r="P706" s="10"/>
      <c r="Q706" s="10"/>
      <c r="R706" s="10"/>
      <c r="S706" s="10"/>
    </row>
    <row r="707" spans="6:19">
      <c r="F707" s="27"/>
      <c r="G707" s="27"/>
      <c r="H707" s="11"/>
      <c r="I707" s="10"/>
      <c r="J707" s="10"/>
      <c r="K707" s="10"/>
      <c r="L707" s="10"/>
      <c r="M707" s="10"/>
      <c r="N707" s="10"/>
      <c r="O707" s="10"/>
      <c r="P707" s="10"/>
      <c r="Q707" s="10"/>
      <c r="R707" s="10"/>
      <c r="S707" s="10"/>
    </row>
    <row r="708" spans="6:19">
      <c r="F708" s="27"/>
      <c r="G708" s="27"/>
      <c r="H708" s="11"/>
      <c r="I708" s="10"/>
      <c r="J708" s="10"/>
      <c r="K708" s="10"/>
      <c r="L708" s="10"/>
      <c r="M708" s="10"/>
      <c r="N708" s="10"/>
      <c r="O708" s="10"/>
      <c r="P708" s="10"/>
      <c r="Q708" s="10"/>
      <c r="R708" s="10"/>
      <c r="S708" s="10"/>
    </row>
    <row r="709" spans="6:19">
      <c r="F709" s="27"/>
      <c r="G709" s="27"/>
      <c r="H709" s="11"/>
      <c r="I709" s="10"/>
      <c r="J709" s="10"/>
      <c r="K709" s="10"/>
      <c r="L709" s="10"/>
      <c r="M709" s="10"/>
      <c r="N709" s="10"/>
      <c r="O709" s="10"/>
      <c r="P709" s="10"/>
      <c r="Q709" s="10"/>
      <c r="R709" s="10"/>
      <c r="S709" s="10"/>
    </row>
    <row r="710" spans="6:19">
      <c r="F710" s="27"/>
      <c r="G710" s="27"/>
      <c r="H710" s="11"/>
      <c r="I710" s="10"/>
      <c r="J710" s="10"/>
      <c r="K710" s="10"/>
      <c r="L710" s="10"/>
      <c r="M710" s="10"/>
      <c r="N710" s="10"/>
      <c r="O710" s="10"/>
      <c r="P710" s="10"/>
      <c r="Q710" s="10"/>
      <c r="R710" s="10"/>
      <c r="S710" s="10"/>
    </row>
    <row r="711" spans="6:19">
      <c r="F711" s="27"/>
      <c r="G711" s="27"/>
      <c r="H711" s="11"/>
      <c r="I711" s="10"/>
      <c r="J711" s="10"/>
      <c r="K711" s="10"/>
      <c r="L711" s="10"/>
      <c r="M711" s="10"/>
      <c r="N711" s="10"/>
      <c r="O711" s="10"/>
      <c r="P711" s="10"/>
      <c r="Q711" s="10"/>
      <c r="R711" s="10"/>
      <c r="S711" s="10"/>
    </row>
    <row r="712" spans="6:19">
      <c r="F712" s="27"/>
      <c r="G712" s="27"/>
      <c r="H712" s="11"/>
      <c r="I712" s="10"/>
      <c r="J712" s="10"/>
      <c r="K712" s="10"/>
      <c r="L712" s="10"/>
      <c r="M712" s="10"/>
      <c r="N712" s="10"/>
      <c r="O712" s="10"/>
      <c r="P712" s="10"/>
      <c r="Q712" s="10"/>
      <c r="R712" s="10"/>
      <c r="S712" s="10"/>
    </row>
    <row r="713" spans="6:19">
      <c r="F713" s="27"/>
      <c r="G713" s="27"/>
      <c r="H713" s="11"/>
      <c r="I713" s="10"/>
      <c r="J713" s="10"/>
      <c r="K713" s="10"/>
      <c r="L713" s="10"/>
      <c r="M713" s="10"/>
      <c r="N713" s="10"/>
      <c r="O713" s="10"/>
      <c r="P713" s="10"/>
      <c r="Q713" s="10"/>
      <c r="R713" s="10"/>
      <c r="S713" s="10"/>
    </row>
    <row r="714" spans="6:19">
      <c r="F714" s="27"/>
      <c r="G714" s="27"/>
      <c r="H714" s="11"/>
      <c r="I714" s="10"/>
      <c r="J714" s="10"/>
      <c r="K714" s="10"/>
      <c r="L714" s="10"/>
      <c r="M714" s="10"/>
      <c r="N714" s="10"/>
      <c r="O714" s="10"/>
      <c r="P714" s="10"/>
      <c r="Q714" s="10"/>
      <c r="R714" s="10"/>
      <c r="S714" s="10"/>
    </row>
    <row r="715" spans="6:19">
      <c r="F715" s="27"/>
      <c r="G715" s="27"/>
      <c r="H715" s="11"/>
      <c r="I715" s="10"/>
      <c r="J715" s="10"/>
      <c r="K715" s="10"/>
      <c r="L715" s="10"/>
      <c r="M715" s="10"/>
      <c r="N715" s="10"/>
      <c r="O715" s="10"/>
      <c r="P715" s="10"/>
      <c r="Q715" s="10"/>
      <c r="R715" s="10"/>
      <c r="S715" s="10"/>
    </row>
    <row r="716" spans="6:19">
      <c r="F716" s="27"/>
      <c r="G716" s="27"/>
      <c r="H716" s="11"/>
      <c r="I716" s="10"/>
      <c r="J716" s="10"/>
      <c r="K716" s="10"/>
      <c r="L716" s="10"/>
      <c r="M716" s="10"/>
      <c r="N716" s="10"/>
      <c r="O716" s="10"/>
      <c r="P716" s="10"/>
      <c r="Q716" s="10"/>
      <c r="R716" s="10"/>
      <c r="S716" s="10"/>
    </row>
    <row r="717" spans="6:19">
      <c r="F717" s="27"/>
      <c r="G717" s="27"/>
      <c r="H717" s="11"/>
      <c r="I717" s="10"/>
      <c r="J717" s="10"/>
      <c r="K717" s="10"/>
      <c r="L717" s="10"/>
      <c r="M717" s="10"/>
      <c r="N717" s="10"/>
      <c r="O717" s="10"/>
      <c r="P717" s="10"/>
      <c r="Q717" s="10"/>
      <c r="R717" s="10"/>
      <c r="S717" s="10"/>
    </row>
    <row r="718" spans="6:19">
      <c r="F718" s="27"/>
      <c r="G718" s="27"/>
      <c r="H718" s="11"/>
      <c r="I718" s="10"/>
      <c r="J718" s="10"/>
      <c r="K718" s="10"/>
      <c r="L718" s="10"/>
      <c r="M718" s="10"/>
      <c r="N718" s="10"/>
      <c r="O718" s="10"/>
      <c r="P718" s="10"/>
      <c r="Q718" s="10"/>
      <c r="R718" s="10"/>
      <c r="S718" s="10"/>
    </row>
    <row r="719" spans="6:19">
      <c r="F719" s="27"/>
      <c r="G719" s="27"/>
      <c r="H719" s="11"/>
      <c r="I719" s="10"/>
      <c r="J719" s="10"/>
      <c r="K719" s="10"/>
      <c r="L719" s="10"/>
      <c r="M719" s="10"/>
      <c r="N719" s="10"/>
      <c r="O719" s="10"/>
      <c r="P719" s="10"/>
      <c r="Q719" s="10"/>
      <c r="R719" s="10"/>
      <c r="S719" s="10"/>
    </row>
    <row r="720" spans="6:19">
      <c r="F720" s="27"/>
      <c r="G720" s="27"/>
      <c r="H720" s="11"/>
      <c r="I720" s="10"/>
      <c r="J720" s="10"/>
      <c r="K720" s="10"/>
      <c r="L720" s="10"/>
      <c r="M720" s="10"/>
      <c r="N720" s="10"/>
      <c r="O720" s="10"/>
      <c r="P720" s="10"/>
      <c r="Q720" s="10"/>
      <c r="R720" s="10"/>
      <c r="S720" s="10"/>
    </row>
    <row r="721" spans="6:19">
      <c r="F721" s="27"/>
      <c r="G721" s="27"/>
      <c r="H721" s="11"/>
      <c r="I721" s="10"/>
      <c r="J721" s="10"/>
      <c r="K721" s="10"/>
      <c r="L721" s="10"/>
      <c r="M721" s="10"/>
      <c r="N721" s="10"/>
      <c r="O721" s="10"/>
      <c r="P721" s="10"/>
      <c r="Q721" s="10"/>
      <c r="R721" s="10"/>
      <c r="S721" s="10"/>
    </row>
    <row r="722" spans="6:19">
      <c r="F722" s="27"/>
      <c r="G722" s="27"/>
      <c r="H722" s="11"/>
      <c r="I722" s="10"/>
      <c r="J722" s="10"/>
      <c r="K722" s="10"/>
      <c r="L722" s="10"/>
      <c r="M722" s="10"/>
      <c r="N722" s="10"/>
      <c r="O722" s="10"/>
      <c r="P722" s="10"/>
      <c r="Q722" s="10"/>
      <c r="R722" s="10"/>
      <c r="S722" s="10"/>
    </row>
    <row r="723" spans="6:19">
      <c r="F723" s="27"/>
      <c r="G723" s="27"/>
      <c r="H723" s="11"/>
      <c r="I723" s="10"/>
      <c r="J723" s="10"/>
      <c r="K723" s="10"/>
      <c r="L723" s="10"/>
      <c r="M723" s="10"/>
      <c r="N723" s="10"/>
      <c r="O723" s="10"/>
      <c r="P723" s="10"/>
      <c r="Q723" s="10"/>
      <c r="R723" s="10"/>
      <c r="S723" s="10"/>
    </row>
    <row r="724" spans="6:19">
      <c r="F724" s="27"/>
      <c r="G724" s="27"/>
      <c r="H724" s="11"/>
      <c r="I724" s="10"/>
      <c r="J724" s="10"/>
      <c r="K724" s="10"/>
      <c r="L724" s="10"/>
      <c r="M724" s="10"/>
      <c r="N724" s="10"/>
      <c r="O724" s="10"/>
      <c r="P724" s="10"/>
      <c r="Q724" s="10"/>
      <c r="R724" s="10"/>
      <c r="S724" s="10"/>
    </row>
    <row r="725" spans="6:19">
      <c r="F725" s="27"/>
      <c r="G725" s="27"/>
      <c r="H725" s="11"/>
      <c r="I725" s="10"/>
      <c r="J725" s="10"/>
      <c r="K725" s="10"/>
      <c r="L725" s="10"/>
      <c r="M725" s="10"/>
      <c r="N725" s="10"/>
      <c r="O725" s="10"/>
      <c r="P725" s="10"/>
      <c r="Q725" s="10"/>
      <c r="R725" s="10"/>
      <c r="S725" s="10"/>
    </row>
    <row r="726" spans="6:19">
      <c r="F726" s="27"/>
      <c r="G726" s="27"/>
      <c r="H726" s="11"/>
      <c r="I726" s="10"/>
      <c r="J726" s="10"/>
      <c r="K726" s="10"/>
      <c r="L726" s="10"/>
      <c r="M726" s="10"/>
      <c r="N726" s="10"/>
      <c r="O726" s="10"/>
      <c r="P726" s="10"/>
      <c r="Q726" s="10"/>
      <c r="R726" s="10"/>
      <c r="S726" s="10"/>
    </row>
    <row r="727" spans="6:19">
      <c r="F727" s="27"/>
      <c r="G727" s="27"/>
      <c r="H727" s="11"/>
      <c r="I727" s="10"/>
      <c r="J727" s="10"/>
      <c r="K727" s="10"/>
      <c r="L727" s="10"/>
      <c r="M727" s="10"/>
      <c r="N727" s="10"/>
      <c r="O727" s="10"/>
      <c r="P727" s="10"/>
      <c r="Q727" s="10"/>
      <c r="R727" s="10"/>
      <c r="S727" s="10"/>
    </row>
    <row r="728" spans="6:19">
      <c r="F728" s="27"/>
      <c r="G728" s="27"/>
      <c r="H728" s="11"/>
      <c r="I728" s="10"/>
      <c r="J728" s="10"/>
      <c r="K728" s="10"/>
      <c r="L728" s="10"/>
      <c r="M728" s="10"/>
      <c r="N728" s="10"/>
      <c r="O728" s="10"/>
      <c r="P728" s="10"/>
      <c r="Q728" s="10"/>
      <c r="R728" s="10"/>
      <c r="S728" s="10"/>
    </row>
    <row r="729" spans="6:19">
      <c r="F729" s="27"/>
      <c r="G729" s="27"/>
      <c r="H729" s="11"/>
      <c r="I729" s="10"/>
      <c r="J729" s="10"/>
      <c r="K729" s="10"/>
      <c r="L729" s="10"/>
      <c r="M729" s="10"/>
      <c r="N729" s="10"/>
      <c r="O729" s="10"/>
      <c r="P729" s="10"/>
      <c r="Q729" s="10"/>
      <c r="R729" s="10"/>
      <c r="S729" s="10"/>
    </row>
    <row r="730" spans="6:19">
      <c r="F730" s="27"/>
      <c r="G730" s="27"/>
      <c r="H730" s="11"/>
      <c r="I730" s="10"/>
      <c r="J730" s="10"/>
      <c r="K730" s="10"/>
      <c r="L730" s="10"/>
      <c r="M730" s="10"/>
      <c r="N730" s="10"/>
      <c r="O730" s="10"/>
      <c r="P730" s="10"/>
      <c r="Q730" s="10"/>
      <c r="R730" s="10"/>
      <c r="S730" s="10"/>
    </row>
    <row r="731" spans="6:19">
      <c r="F731" s="27"/>
      <c r="G731" s="27"/>
      <c r="H731" s="11"/>
      <c r="I731" s="10"/>
      <c r="J731" s="10"/>
      <c r="K731" s="10"/>
      <c r="L731" s="10"/>
      <c r="M731" s="10"/>
      <c r="N731" s="10"/>
      <c r="O731" s="10"/>
      <c r="P731" s="10"/>
      <c r="Q731" s="10"/>
      <c r="R731" s="10"/>
      <c r="S731" s="10"/>
    </row>
    <row r="732" spans="6:19">
      <c r="F732" s="27"/>
      <c r="G732" s="27"/>
      <c r="H732" s="11"/>
      <c r="I732" s="10"/>
      <c r="J732" s="10"/>
      <c r="K732" s="10"/>
      <c r="L732" s="10"/>
      <c r="M732" s="10"/>
      <c r="N732" s="10"/>
      <c r="O732" s="10"/>
      <c r="P732" s="10"/>
      <c r="Q732" s="10"/>
      <c r="R732" s="10"/>
      <c r="S732" s="10"/>
    </row>
    <row r="733" spans="6:19">
      <c r="F733" s="27"/>
      <c r="G733" s="27"/>
      <c r="H733" s="11"/>
      <c r="I733" s="10"/>
      <c r="J733" s="10"/>
      <c r="K733" s="10"/>
      <c r="L733" s="10"/>
      <c r="M733" s="10"/>
      <c r="N733" s="10"/>
      <c r="O733" s="10"/>
      <c r="P733" s="10"/>
      <c r="Q733" s="10"/>
      <c r="R733" s="10"/>
      <c r="S733" s="10"/>
    </row>
    <row r="734" spans="6:19">
      <c r="F734" s="27"/>
      <c r="G734" s="27"/>
      <c r="H734" s="11"/>
      <c r="I734" s="10"/>
      <c r="J734" s="10"/>
      <c r="K734" s="10"/>
      <c r="L734" s="10"/>
      <c r="M734" s="10"/>
      <c r="N734" s="10"/>
      <c r="O734" s="10"/>
      <c r="P734" s="10"/>
      <c r="Q734" s="10"/>
      <c r="R734" s="10"/>
      <c r="S734" s="10"/>
    </row>
    <row r="735" spans="6:19">
      <c r="F735" s="27"/>
      <c r="G735" s="27"/>
      <c r="H735" s="11"/>
      <c r="I735" s="10"/>
      <c r="J735" s="10"/>
      <c r="K735" s="10"/>
      <c r="L735" s="10"/>
      <c r="M735" s="10"/>
      <c r="N735" s="10"/>
      <c r="O735" s="10"/>
      <c r="P735" s="10"/>
      <c r="Q735" s="10"/>
      <c r="R735" s="10"/>
      <c r="S735" s="10"/>
    </row>
    <row r="736" spans="6:19">
      <c r="F736" s="27"/>
      <c r="G736" s="27"/>
      <c r="H736" s="11"/>
      <c r="I736" s="10"/>
      <c r="J736" s="10"/>
      <c r="K736" s="10"/>
      <c r="L736" s="10"/>
      <c r="M736" s="10"/>
      <c r="N736" s="10"/>
      <c r="O736" s="10"/>
      <c r="P736" s="10"/>
      <c r="Q736" s="10"/>
      <c r="R736" s="10"/>
      <c r="S736" s="10"/>
    </row>
    <row r="737" spans="6:19">
      <c r="F737" s="27"/>
      <c r="G737" s="27"/>
      <c r="H737" s="11"/>
      <c r="I737" s="10"/>
      <c r="J737" s="10"/>
      <c r="K737" s="10"/>
      <c r="L737" s="10"/>
      <c r="M737" s="10"/>
      <c r="N737" s="10"/>
      <c r="O737" s="10"/>
      <c r="P737" s="10"/>
      <c r="Q737" s="10"/>
      <c r="R737" s="10"/>
      <c r="S737" s="10"/>
    </row>
    <row r="738" spans="6:19">
      <c r="F738" s="27"/>
      <c r="G738" s="27"/>
      <c r="H738" s="11"/>
      <c r="I738" s="10"/>
      <c r="J738" s="10"/>
      <c r="K738" s="10"/>
      <c r="L738" s="10"/>
      <c r="M738" s="10"/>
      <c r="N738" s="10"/>
      <c r="O738" s="10"/>
      <c r="P738" s="10"/>
      <c r="Q738" s="10"/>
      <c r="R738" s="10"/>
      <c r="S738" s="10"/>
    </row>
    <row r="739" spans="6:19">
      <c r="F739" s="27"/>
      <c r="G739" s="27"/>
      <c r="H739" s="11"/>
      <c r="I739" s="10"/>
      <c r="J739" s="10"/>
      <c r="K739" s="10"/>
      <c r="L739" s="10"/>
      <c r="M739" s="10"/>
      <c r="N739" s="10"/>
      <c r="O739" s="10"/>
      <c r="P739" s="10"/>
      <c r="Q739" s="10"/>
      <c r="R739" s="10"/>
      <c r="S739" s="10"/>
    </row>
    <row r="740" spans="6:19">
      <c r="H740" s="11"/>
      <c r="I740" s="10"/>
      <c r="J740" s="10"/>
      <c r="K740" s="10"/>
      <c r="L740" s="10"/>
      <c r="M740" s="10"/>
      <c r="N740" s="10"/>
      <c r="O740" s="10"/>
      <c r="Q740" s="10"/>
      <c r="R740" s="10"/>
      <c r="S740" s="10"/>
    </row>
  </sheetData>
  <mergeCells count="621">
    <mergeCell ref="G1:H1"/>
    <mergeCell ref="G3:R3"/>
    <mergeCell ref="G7:R7"/>
    <mergeCell ref="F8:N8"/>
    <mergeCell ref="U8:CB8"/>
    <mergeCell ref="F9:G9"/>
    <mergeCell ref="F14:G14"/>
    <mergeCell ref="F15:G15"/>
    <mergeCell ref="F16:G16"/>
    <mergeCell ref="F17:G17"/>
    <mergeCell ref="F18:G18"/>
    <mergeCell ref="B19:C19"/>
    <mergeCell ref="F19:G19"/>
    <mergeCell ref="F10:G10"/>
    <mergeCell ref="B11:C11"/>
    <mergeCell ref="F11:G11"/>
    <mergeCell ref="B12:C12"/>
    <mergeCell ref="F12:G12"/>
    <mergeCell ref="F13:H13"/>
    <mergeCell ref="F26:G26"/>
    <mergeCell ref="F27:G27"/>
    <mergeCell ref="F28:G28"/>
    <mergeCell ref="F29:G29"/>
    <mergeCell ref="F30:G30"/>
    <mergeCell ref="B31:C31"/>
    <mergeCell ref="F31:G31"/>
    <mergeCell ref="F20:H20"/>
    <mergeCell ref="F21:G21"/>
    <mergeCell ref="F22:G22"/>
    <mergeCell ref="F23:G23"/>
    <mergeCell ref="F24:G24"/>
    <mergeCell ref="F25:G25"/>
    <mergeCell ref="F38:G38"/>
    <mergeCell ref="F39:G39"/>
    <mergeCell ref="F40:G40"/>
    <mergeCell ref="F41:G41"/>
    <mergeCell ref="F42:G42"/>
    <mergeCell ref="F43:G43"/>
    <mergeCell ref="F32:H32"/>
    <mergeCell ref="F33:G33"/>
    <mergeCell ref="F34:G34"/>
    <mergeCell ref="F35:G35"/>
    <mergeCell ref="F36:G36"/>
    <mergeCell ref="F37:G37"/>
    <mergeCell ref="F50:G50"/>
    <mergeCell ref="F51:G51"/>
    <mergeCell ref="F52:G52"/>
    <mergeCell ref="F53:G53"/>
    <mergeCell ref="F54:G54"/>
    <mergeCell ref="F55:G55"/>
    <mergeCell ref="F44:G44"/>
    <mergeCell ref="F45:G45"/>
    <mergeCell ref="F46:G46"/>
    <mergeCell ref="F47:G47"/>
    <mergeCell ref="F48:G48"/>
    <mergeCell ref="F49:G49"/>
    <mergeCell ref="F62:G62"/>
    <mergeCell ref="F63:H63"/>
    <mergeCell ref="F64:G64"/>
    <mergeCell ref="F65:G65"/>
    <mergeCell ref="F66:G66"/>
    <mergeCell ref="F67:G67"/>
    <mergeCell ref="F56:G56"/>
    <mergeCell ref="F57:G57"/>
    <mergeCell ref="F58:G58"/>
    <mergeCell ref="F59:G59"/>
    <mergeCell ref="F60:H60"/>
    <mergeCell ref="F61:G61"/>
    <mergeCell ref="F74:G74"/>
    <mergeCell ref="F75:G75"/>
    <mergeCell ref="F76:G76"/>
    <mergeCell ref="F77:G77"/>
    <mergeCell ref="B78:C78"/>
    <mergeCell ref="F78:G78"/>
    <mergeCell ref="F68:G68"/>
    <mergeCell ref="F69:G69"/>
    <mergeCell ref="F70:G70"/>
    <mergeCell ref="F71:G71"/>
    <mergeCell ref="F72:H72"/>
    <mergeCell ref="F73:G73"/>
    <mergeCell ref="B85:C85"/>
    <mergeCell ref="F85:G85"/>
    <mergeCell ref="F86:G86"/>
    <mergeCell ref="F87:G87"/>
    <mergeCell ref="F88:G88"/>
    <mergeCell ref="F89:G89"/>
    <mergeCell ref="F79:H79"/>
    <mergeCell ref="F80:G80"/>
    <mergeCell ref="F81:G81"/>
    <mergeCell ref="F82:G82"/>
    <mergeCell ref="F83:G83"/>
    <mergeCell ref="F84:G84"/>
    <mergeCell ref="F96:G96"/>
    <mergeCell ref="F97:G97"/>
    <mergeCell ref="F98:H98"/>
    <mergeCell ref="F99:G99"/>
    <mergeCell ref="F100:G100"/>
    <mergeCell ref="F101:G101"/>
    <mergeCell ref="F90:G90"/>
    <mergeCell ref="F91:G91"/>
    <mergeCell ref="F92:G92"/>
    <mergeCell ref="F93:G93"/>
    <mergeCell ref="F94:G94"/>
    <mergeCell ref="F95:G95"/>
    <mergeCell ref="F108:G108"/>
    <mergeCell ref="F109:G109"/>
    <mergeCell ref="F110:G110"/>
    <mergeCell ref="F111:G111"/>
    <mergeCell ref="F112:G112"/>
    <mergeCell ref="F113:G113"/>
    <mergeCell ref="F102:G102"/>
    <mergeCell ref="F103:G103"/>
    <mergeCell ref="F104:G104"/>
    <mergeCell ref="F105:G105"/>
    <mergeCell ref="F106:G106"/>
    <mergeCell ref="F107:G107"/>
    <mergeCell ref="F120:G120"/>
    <mergeCell ref="F121:G121"/>
    <mergeCell ref="F122:G122"/>
    <mergeCell ref="F123:G123"/>
    <mergeCell ref="F124:G124"/>
    <mergeCell ref="F125:G125"/>
    <mergeCell ref="F114:G114"/>
    <mergeCell ref="F115:G115"/>
    <mergeCell ref="F116:G116"/>
    <mergeCell ref="F117:G117"/>
    <mergeCell ref="F118:G118"/>
    <mergeCell ref="F119:G119"/>
    <mergeCell ref="F132:G132"/>
    <mergeCell ref="F133:G133"/>
    <mergeCell ref="F134:G134"/>
    <mergeCell ref="B135:C135"/>
    <mergeCell ref="F135:G135"/>
    <mergeCell ref="F136:G136"/>
    <mergeCell ref="F126:G126"/>
    <mergeCell ref="F127:G127"/>
    <mergeCell ref="F128:G128"/>
    <mergeCell ref="F129:G129"/>
    <mergeCell ref="F130:G130"/>
    <mergeCell ref="F131:G131"/>
    <mergeCell ref="F143:G143"/>
    <mergeCell ref="F144:G144"/>
    <mergeCell ref="F145:G145"/>
    <mergeCell ref="F146:G146"/>
    <mergeCell ref="F147:G147"/>
    <mergeCell ref="F148:G148"/>
    <mergeCell ref="F137:G137"/>
    <mergeCell ref="F138:G138"/>
    <mergeCell ref="F139:G139"/>
    <mergeCell ref="F140:G140"/>
    <mergeCell ref="F141:G141"/>
    <mergeCell ref="F142:G142"/>
    <mergeCell ref="F155:G155"/>
    <mergeCell ref="B156:C156"/>
    <mergeCell ref="F156:G156"/>
    <mergeCell ref="F157:G157"/>
    <mergeCell ref="F158:G158"/>
    <mergeCell ref="F159:G159"/>
    <mergeCell ref="F149:G149"/>
    <mergeCell ref="F150:G150"/>
    <mergeCell ref="F151:G151"/>
    <mergeCell ref="F152:G152"/>
    <mergeCell ref="F153:G153"/>
    <mergeCell ref="F154:G154"/>
    <mergeCell ref="F166:G166"/>
    <mergeCell ref="F167:G167"/>
    <mergeCell ref="F168:G168"/>
    <mergeCell ref="F169:G169"/>
    <mergeCell ref="F170:G170"/>
    <mergeCell ref="F171:G171"/>
    <mergeCell ref="F160:G160"/>
    <mergeCell ref="F161:G161"/>
    <mergeCell ref="F162:G162"/>
    <mergeCell ref="F163:G163"/>
    <mergeCell ref="F164:G164"/>
    <mergeCell ref="F165:H165"/>
    <mergeCell ref="F177:G177"/>
    <mergeCell ref="F178:G178"/>
    <mergeCell ref="F179:G179"/>
    <mergeCell ref="F180:G180"/>
    <mergeCell ref="F181:G181"/>
    <mergeCell ref="F182:G182"/>
    <mergeCell ref="B172:C172"/>
    <mergeCell ref="F172:G172"/>
    <mergeCell ref="F173:G173"/>
    <mergeCell ref="F174:H174"/>
    <mergeCell ref="F175:G175"/>
    <mergeCell ref="F176:G176"/>
    <mergeCell ref="F189:G189"/>
    <mergeCell ref="F190:H190"/>
    <mergeCell ref="F191:G191"/>
    <mergeCell ref="F192:G192"/>
    <mergeCell ref="F193:G193"/>
    <mergeCell ref="F194:G194"/>
    <mergeCell ref="F183:G183"/>
    <mergeCell ref="F184:G184"/>
    <mergeCell ref="F185:G185"/>
    <mergeCell ref="F186:G186"/>
    <mergeCell ref="F187:G187"/>
    <mergeCell ref="F188:G188"/>
    <mergeCell ref="F201:G201"/>
    <mergeCell ref="F202:G202"/>
    <mergeCell ref="F203:G203"/>
    <mergeCell ref="F204:G204"/>
    <mergeCell ref="F205:G205"/>
    <mergeCell ref="F206:G206"/>
    <mergeCell ref="F195:G195"/>
    <mergeCell ref="F196:G196"/>
    <mergeCell ref="F197:G197"/>
    <mergeCell ref="F198:G198"/>
    <mergeCell ref="F199:G199"/>
    <mergeCell ref="F200:G200"/>
    <mergeCell ref="F213:G213"/>
    <mergeCell ref="F214:G214"/>
    <mergeCell ref="F215:G215"/>
    <mergeCell ref="F216:G216"/>
    <mergeCell ref="B217:C217"/>
    <mergeCell ref="F217:G217"/>
    <mergeCell ref="F207:G207"/>
    <mergeCell ref="F208:G208"/>
    <mergeCell ref="F209:G209"/>
    <mergeCell ref="F210:G210"/>
    <mergeCell ref="F211:H211"/>
    <mergeCell ref="F212:G212"/>
    <mergeCell ref="B224:C224"/>
    <mergeCell ref="F224:G224"/>
    <mergeCell ref="F225:G225"/>
    <mergeCell ref="F226:G226"/>
    <mergeCell ref="F227:G227"/>
    <mergeCell ref="F228:G228"/>
    <mergeCell ref="F218:H218"/>
    <mergeCell ref="F219:G219"/>
    <mergeCell ref="F220:G220"/>
    <mergeCell ref="F221:G221"/>
    <mergeCell ref="F222:G222"/>
    <mergeCell ref="F223:G223"/>
    <mergeCell ref="F235:G235"/>
    <mergeCell ref="F236:G236"/>
    <mergeCell ref="F237:G237"/>
    <mergeCell ref="F238:H238"/>
    <mergeCell ref="F239:G239"/>
    <mergeCell ref="F240:G240"/>
    <mergeCell ref="F229:G229"/>
    <mergeCell ref="F230:G230"/>
    <mergeCell ref="F231:G231"/>
    <mergeCell ref="F232:G232"/>
    <mergeCell ref="F233:G233"/>
    <mergeCell ref="F234:G234"/>
    <mergeCell ref="F247:G247"/>
    <mergeCell ref="F248:G248"/>
    <mergeCell ref="F249:G249"/>
    <mergeCell ref="F250:G250"/>
    <mergeCell ref="F251:G251"/>
    <mergeCell ref="F252:G252"/>
    <mergeCell ref="F241:G241"/>
    <mergeCell ref="F242:G242"/>
    <mergeCell ref="F243:G243"/>
    <mergeCell ref="F244:G244"/>
    <mergeCell ref="F245:G245"/>
    <mergeCell ref="F246:G246"/>
    <mergeCell ref="F259:G259"/>
    <mergeCell ref="F260:H260"/>
    <mergeCell ref="F261:G261"/>
    <mergeCell ref="F262:G262"/>
    <mergeCell ref="F263:G263"/>
    <mergeCell ref="F264:G264"/>
    <mergeCell ref="F253:G253"/>
    <mergeCell ref="F254:G254"/>
    <mergeCell ref="F255:G255"/>
    <mergeCell ref="F256:G256"/>
    <mergeCell ref="F257:G257"/>
    <mergeCell ref="F258:G258"/>
    <mergeCell ref="F271:G271"/>
    <mergeCell ref="F272:G272"/>
    <mergeCell ref="F273:G273"/>
    <mergeCell ref="F274:G274"/>
    <mergeCell ref="F275:G275"/>
    <mergeCell ref="F276:G276"/>
    <mergeCell ref="F265:G265"/>
    <mergeCell ref="F266:G266"/>
    <mergeCell ref="F267:G267"/>
    <mergeCell ref="F268:G268"/>
    <mergeCell ref="F269:G269"/>
    <mergeCell ref="F270:H270"/>
    <mergeCell ref="F283:G283"/>
    <mergeCell ref="F284:G284"/>
    <mergeCell ref="F285:G285"/>
    <mergeCell ref="F286:G286"/>
    <mergeCell ref="F287:G287"/>
    <mergeCell ref="F288:G288"/>
    <mergeCell ref="F277:G277"/>
    <mergeCell ref="F278:G278"/>
    <mergeCell ref="F279:G279"/>
    <mergeCell ref="F280:G280"/>
    <mergeCell ref="F281:G281"/>
    <mergeCell ref="F282:G282"/>
    <mergeCell ref="B306:C306"/>
    <mergeCell ref="F306:G306"/>
    <mergeCell ref="F295:G295"/>
    <mergeCell ref="F296:G296"/>
    <mergeCell ref="F297:G297"/>
    <mergeCell ref="F298:G298"/>
    <mergeCell ref="F299:G299"/>
    <mergeCell ref="F300:G300"/>
    <mergeCell ref="F289:G289"/>
    <mergeCell ref="F290:G290"/>
    <mergeCell ref="F291:G291"/>
    <mergeCell ref="F292:G292"/>
    <mergeCell ref="F293:G293"/>
    <mergeCell ref="F294:G294"/>
    <mergeCell ref="F307:H307"/>
    <mergeCell ref="F308:G308"/>
    <mergeCell ref="F309:G309"/>
    <mergeCell ref="F310:G310"/>
    <mergeCell ref="F311:G311"/>
    <mergeCell ref="F312:G312"/>
    <mergeCell ref="F301:G301"/>
    <mergeCell ref="F302:G302"/>
    <mergeCell ref="F303:G303"/>
    <mergeCell ref="F304:G304"/>
    <mergeCell ref="F305:G305"/>
    <mergeCell ref="F319:G319"/>
    <mergeCell ref="F320:G320"/>
    <mergeCell ref="F321:G321"/>
    <mergeCell ref="F322:G322"/>
    <mergeCell ref="F323:G323"/>
    <mergeCell ref="F324:G324"/>
    <mergeCell ref="F313:G313"/>
    <mergeCell ref="F314:G314"/>
    <mergeCell ref="F315:G315"/>
    <mergeCell ref="F316:G316"/>
    <mergeCell ref="F317:G317"/>
    <mergeCell ref="F318:G318"/>
    <mergeCell ref="F331:G331"/>
    <mergeCell ref="F332:G332"/>
    <mergeCell ref="F333:G333"/>
    <mergeCell ref="F334:G334"/>
    <mergeCell ref="F335:G335"/>
    <mergeCell ref="F336:G336"/>
    <mergeCell ref="F325:G325"/>
    <mergeCell ref="F326:G326"/>
    <mergeCell ref="F327:G327"/>
    <mergeCell ref="F328:G328"/>
    <mergeCell ref="F329:G329"/>
    <mergeCell ref="F330:G330"/>
    <mergeCell ref="F343:G343"/>
    <mergeCell ref="F344:G344"/>
    <mergeCell ref="F345:G345"/>
    <mergeCell ref="F346:G346"/>
    <mergeCell ref="F347:G347"/>
    <mergeCell ref="F348:G348"/>
    <mergeCell ref="F337:G337"/>
    <mergeCell ref="F338:G338"/>
    <mergeCell ref="F339:G339"/>
    <mergeCell ref="F340:G340"/>
    <mergeCell ref="F341:G341"/>
    <mergeCell ref="F342:G342"/>
    <mergeCell ref="F355:G355"/>
    <mergeCell ref="F356:G356"/>
    <mergeCell ref="F357:G357"/>
    <mergeCell ref="F358:G358"/>
    <mergeCell ref="F359:G359"/>
    <mergeCell ref="F360:G360"/>
    <mergeCell ref="F349:G349"/>
    <mergeCell ref="F350:G350"/>
    <mergeCell ref="F351:G351"/>
    <mergeCell ref="F352:G352"/>
    <mergeCell ref="F353:G353"/>
    <mergeCell ref="F354:G354"/>
    <mergeCell ref="F367:G367"/>
    <mergeCell ref="F368:G368"/>
    <mergeCell ref="F369:G369"/>
    <mergeCell ref="F370:G370"/>
    <mergeCell ref="F371:G371"/>
    <mergeCell ref="F372:G372"/>
    <mergeCell ref="F361:G361"/>
    <mergeCell ref="F362:G362"/>
    <mergeCell ref="F363:G363"/>
    <mergeCell ref="F364:G364"/>
    <mergeCell ref="F365:G365"/>
    <mergeCell ref="F366:G366"/>
    <mergeCell ref="F379:G379"/>
    <mergeCell ref="F380:G380"/>
    <mergeCell ref="F381:G381"/>
    <mergeCell ref="F382:G382"/>
    <mergeCell ref="F383:G383"/>
    <mergeCell ref="F384:G384"/>
    <mergeCell ref="F373:G373"/>
    <mergeCell ref="F374:G374"/>
    <mergeCell ref="F375:G375"/>
    <mergeCell ref="F376:G376"/>
    <mergeCell ref="F377:G377"/>
    <mergeCell ref="F378:G378"/>
    <mergeCell ref="F391:G391"/>
    <mergeCell ref="F392:G392"/>
    <mergeCell ref="F393:G393"/>
    <mergeCell ref="F394:G394"/>
    <mergeCell ref="F395:G395"/>
    <mergeCell ref="F396:G396"/>
    <mergeCell ref="F385:G385"/>
    <mergeCell ref="F386:G386"/>
    <mergeCell ref="F387:G387"/>
    <mergeCell ref="F388:G388"/>
    <mergeCell ref="F389:G389"/>
    <mergeCell ref="F390:G390"/>
    <mergeCell ref="F403:G403"/>
    <mergeCell ref="F404:G404"/>
    <mergeCell ref="F405:G405"/>
    <mergeCell ref="F406:G406"/>
    <mergeCell ref="F407:G407"/>
    <mergeCell ref="F408:G408"/>
    <mergeCell ref="F397:G397"/>
    <mergeCell ref="F398:G398"/>
    <mergeCell ref="F399:G399"/>
    <mergeCell ref="F400:G400"/>
    <mergeCell ref="F401:G401"/>
    <mergeCell ref="F402:G402"/>
    <mergeCell ref="F415:G415"/>
    <mergeCell ref="F416:G416"/>
    <mergeCell ref="F417:G417"/>
    <mergeCell ref="F418:G418"/>
    <mergeCell ref="F419:G419"/>
    <mergeCell ref="F420:G420"/>
    <mergeCell ref="F409:G409"/>
    <mergeCell ref="F410:G410"/>
    <mergeCell ref="F411:G411"/>
    <mergeCell ref="F412:G412"/>
    <mergeCell ref="F413:G413"/>
    <mergeCell ref="F414:G414"/>
    <mergeCell ref="F427:G427"/>
    <mergeCell ref="F428:G428"/>
    <mergeCell ref="F429:G429"/>
    <mergeCell ref="F430:G430"/>
    <mergeCell ref="F431:G431"/>
    <mergeCell ref="F432:G432"/>
    <mergeCell ref="F421:G421"/>
    <mergeCell ref="F422:G422"/>
    <mergeCell ref="F423:G423"/>
    <mergeCell ref="F424:G424"/>
    <mergeCell ref="F425:G425"/>
    <mergeCell ref="F426:G426"/>
    <mergeCell ref="F439:G439"/>
    <mergeCell ref="F440:G440"/>
    <mergeCell ref="F441:G441"/>
    <mergeCell ref="F442:G442"/>
    <mergeCell ref="F443:G443"/>
    <mergeCell ref="B444:C444"/>
    <mergeCell ref="F444:G444"/>
    <mergeCell ref="F433:G433"/>
    <mergeCell ref="F434:G434"/>
    <mergeCell ref="F435:G435"/>
    <mergeCell ref="F436:G436"/>
    <mergeCell ref="F437:G437"/>
    <mergeCell ref="F438:G438"/>
    <mergeCell ref="F451:G451"/>
    <mergeCell ref="F452:G452"/>
    <mergeCell ref="F453:G453"/>
    <mergeCell ref="F454:G454"/>
    <mergeCell ref="F455:G455"/>
    <mergeCell ref="B456:C456"/>
    <mergeCell ref="F456:G456"/>
    <mergeCell ref="F445:G445"/>
    <mergeCell ref="F446:G446"/>
    <mergeCell ref="F447:G447"/>
    <mergeCell ref="F448:G448"/>
    <mergeCell ref="F449:G449"/>
    <mergeCell ref="F450:G450"/>
    <mergeCell ref="F463:G463"/>
    <mergeCell ref="F464:G464"/>
    <mergeCell ref="F465:G465"/>
    <mergeCell ref="F466:G466"/>
    <mergeCell ref="F467:G467"/>
    <mergeCell ref="F468:G468"/>
    <mergeCell ref="F457:G457"/>
    <mergeCell ref="F458:G458"/>
    <mergeCell ref="F459:G459"/>
    <mergeCell ref="F460:G460"/>
    <mergeCell ref="F461:G461"/>
    <mergeCell ref="F462:G462"/>
    <mergeCell ref="F475:G475"/>
    <mergeCell ref="F476:G476"/>
    <mergeCell ref="F477:G477"/>
    <mergeCell ref="F478:G478"/>
    <mergeCell ref="B479:C479"/>
    <mergeCell ref="F479:G479"/>
    <mergeCell ref="F469:G469"/>
    <mergeCell ref="F470:G470"/>
    <mergeCell ref="F471:G471"/>
    <mergeCell ref="F472:G472"/>
    <mergeCell ref="F473:H473"/>
    <mergeCell ref="F474:G474"/>
    <mergeCell ref="F486:G486"/>
    <mergeCell ref="F487:G487"/>
    <mergeCell ref="F488:G488"/>
    <mergeCell ref="F489:G489"/>
    <mergeCell ref="B490:C490"/>
    <mergeCell ref="F490:G490"/>
    <mergeCell ref="F480:G480"/>
    <mergeCell ref="F481:H481"/>
    <mergeCell ref="F482:G482"/>
    <mergeCell ref="F483:G483"/>
    <mergeCell ref="F484:G484"/>
    <mergeCell ref="F485:G485"/>
    <mergeCell ref="F496:G496"/>
    <mergeCell ref="F497:G497"/>
    <mergeCell ref="F498:G498"/>
    <mergeCell ref="F499:G499"/>
    <mergeCell ref="F500:G500"/>
    <mergeCell ref="F501:G501"/>
    <mergeCell ref="B491:C491"/>
    <mergeCell ref="F491:G491"/>
    <mergeCell ref="F492:G492"/>
    <mergeCell ref="F493:H493"/>
    <mergeCell ref="F494:G494"/>
    <mergeCell ref="F495:G495"/>
    <mergeCell ref="F508:G508"/>
    <mergeCell ref="F509:G509"/>
    <mergeCell ref="F510:G510"/>
    <mergeCell ref="F511:G511"/>
    <mergeCell ref="F512:G512"/>
    <mergeCell ref="F513:G513"/>
    <mergeCell ref="F502:G502"/>
    <mergeCell ref="F503:G503"/>
    <mergeCell ref="F504:G504"/>
    <mergeCell ref="F505:G505"/>
    <mergeCell ref="F506:H506"/>
    <mergeCell ref="F507:G507"/>
    <mergeCell ref="F520:G520"/>
    <mergeCell ref="F521:G521"/>
    <mergeCell ref="F522:G522"/>
    <mergeCell ref="F523:G523"/>
    <mergeCell ref="F524:G524"/>
    <mergeCell ref="F525:G525"/>
    <mergeCell ref="F514:G514"/>
    <mergeCell ref="F515:G515"/>
    <mergeCell ref="F516:G516"/>
    <mergeCell ref="F517:G517"/>
    <mergeCell ref="F518:G518"/>
    <mergeCell ref="F519:G519"/>
    <mergeCell ref="F532:G532"/>
    <mergeCell ref="F533:G533"/>
    <mergeCell ref="F534:G534"/>
    <mergeCell ref="F535:G535"/>
    <mergeCell ref="F536:G536"/>
    <mergeCell ref="F537:G537"/>
    <mergeCell ref="F526:G526"/>
    <mergeCell ref="F527:G527"/>
    <mergeCell ref="F528:G528"/>
    <mergeCell ref="F529:G529"/>
    <mergeCell ref="F530:G530"/>
    <mergeCell ref="F531:G531"/>
    <mergeCell ref="F544:G544"/>
    <mergeCell ref="F545:G545"/>
    <mergeCell ref="F546:H546"/>
    <mergeCell ref="F547:G547"/>
    <mergeCell ref="F548:G548"/>
    <mergeCell ref="F549:G549"/>
    <mergeCell ref="F538:G538"/>
    <mergeCell ref="F539:H539"/>
    <mergeCell ref="F540:G540"/>
    <mergeCell ref="F541:G541"/>
    <mergeCell ref="F542:G542"/>
    <mergeCell ref="F543:G543"/>
    <mergeCell ref="F556:G556"/>
    <mergeCell ref="F557:G557"/>
    <mergeCell ref="F558:G558"/>
    <mergeCell ref="F559:G559"/>
    <mergeCell ref="F560:G560"/>
    <mergeCell ref="F561:G561"/>
    <mergeCell ref="F550:G550"/>
    <mergeCell ref="F551:G551"/>
    <mergeCell ref="F552:G552"/>
    <mergeCell ref="F553:G553"/>
    <mergeCell ref="F554:G554"/>
    <mergeCell ref="F555:G555"/>
    <mergeCell ref="F568:G568"/>
    <mergeCell ref="F569:G569"/>
    <mergeCell ref="F570:G570"/>
    <mergeCell ref="F571:G571"/>
    <mergeCell ref="F572:G572"/>
    <mergeCell ref="F573:G573"/>
    <mergeCell ref="F562:G562"/>
    <mergeCell ref="F563:G563"/>
    <mergeCell ref="F564:G564"/>
    <mergeCell ref="F565:G565"/>
    <mergeCell ref="F566:G566"/>
    <mergeCell ref="F567:G567"/>
    <mergeCell ref="F580:H580"/>
    <mergeCell ref="F581:G581"/>
    <mergeCell ref="F582:G582"/>
    <mergeCell ref="F583:G583"/>
    <mergeCell ref="F584:G584"/>
    <mergeCell ref="F585:G585"/>
    <mergeCell ref="F574:G574"/>
    <mergeCell ref="F575:G575"/>
    <mergeCell ref="F576:G576"/>
    <mergeCell ref="F577:G577"/>
    <mergeCell ref="F578:G578"/>
    <mergeCell ref="F579:G579"/>
    <mergeCell ref="F592:G592"/>
    <mergeCell ref="F593:G593"/>
    <mergeCell ref="F594:G594"/>
    <mergeCell ref="F595:G595"/>
    <mergeCell ref="F596:G596"/>
    <mergeCell ref="F597:G597"/>
    <mergeCell ref="F586:G586"/>
    <mergeCell ref="F587:G587"/>
    <mergeCell ref="F588:G588"/>
    <mergeCell ref="F589:G589"/>
    <mergeCell ref="F590:G590"/>
    <mergeCell ref="F591:G591"/>
    <mergeCell ref="F604:G604"/>
    <mergeCell ref="F605:H605"/>
    <mergeCell ref="B606:C606"/>
    <mergeCell ref="F606:G606"/>
    <mergeCell ref="F598:G598"/>
    <mergeCell ref="F599:H599"/>
    <mergeCell ref="F600:G600"/>
    <mergeCell ref="F601:G601"/>
    <mergeCell ref="F602:G602"/>
    <mergeCell ref="F603:G603"/>
  </mergeCells>
  <pageMargins left="0.9055118110236221" right="0.51181102362204722" top="0.55118110236220474" bottom="0.55118110236220474" header="0.31496062992125984" footer="0.31496062992125984"/>
  <pageSetup paperSize="9" scale="65" orientation="portrait" horizontalDpi="0" verticalDpi="0" r:id="rId1"/>
  <colBreaks count="1" manualBreakCount="1">
    <brk id="21" max="609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I187"/>
  <sheetViews>
    <sheetView topLeftCell="A167" zoomScale="75" zoomScaleNormal="75" workbookViewId="0">
      <selection activeCell="A193" sqref="A193"/>
    </sheetView>
  </sheetViews>
  <sheetFormatPr defaultRowHeight="15.75"/>
  <cols>
    <col min="1" max="1" width="62.5703125" style="110" customWidth="1"/>
    <col min="2" max="2" width="7.42578125" style="110" customWidth="1"/>
    <col min="3" max="3" width="15.140625" style="115" customWidth="1"/>
    <col min="4" max="4" width="7.5703125" style="115" customWidth="1"/>
    <col min="5" max="6" width="15.7109375" style="255" customWidth="1"/>
    <col min="7" max="8" width="9.140625" style="109"/>
    <col min="9" max="9" width="24.28515625" style="109" customWidth="1"/>
    <col min="10" max="16384" width="9.140625" style="109"/>
  </cols>
  <sheetData>
    <row r="1" spans="1:9">
      <c r="A1" s="604"/>
      <c r="B1" s="604"/>
      <c r="C1" s="604"/>
      <c r="D1" s="604"/>
      <c r="E1" s="604"/>
      <c r="F1" s="109"/>
    </row>
    <row r="2" spans="1:9">
      <c r="A2" s="604"/>
      <c r="B2" s="604"/>
      <c r="C2" s="604"/>
      <c r="D2" s="604"/>
      <c r="E2" s="604"/>
      <c r="F2" s="109"/>
    </row>
    <row r="3" spans="1:9">
      <c r="A3" s="604"/>
      <c r="B3" s="604"/>
      <c r="C3" s="604"/>
      <c r="D3" s="272"/>
      <c r="E3" s="253"/>
      <c r="F3" s="253"/>
    </row>
    <row r="4" spans="1:9" ht="33.75" customHeight="1">
      <c r="A4" s="604"/>
      <c r="B4" s="604"/>
      <c r="C4" s="604"/>
      <c r="D4" s="272"/>
      <c r="E4" s="254"/>
      <c r="F4" s="254"/>
    </row>
    <row r="5" spans="1:9">
      <c r="A5" s="615" t="s">
        <v>549</v>
      </c>
      <c r="B5" s="615"/>
      <c r="C5" s="615"/>
      <c r="D5" s="616"/>
      <c r="E5" s="616"/>
      <c r="F5" s="109"/>
    </row>
    <row r="6" spans="1:9" ht="18.75" customHeight="1">
      <c r="A6" s="617"/>
      <c r="B6" s="617"/>
      <c r="C6" s="617"/>
      <c r="D6" s="616"/>
      <c r="E6" s="616"/>
      <c r="F6" s="109"/>
    </row>
    <row r="7" spans="1:9">
      <c r="E7" s="256"/>
      <c r="F7" s="256" t="s">
        <v>54</v>
      </c>
    </row>
    <row r="8" spans="1:9" s="111" customFormat="1" ht="63.75" customHeight="1">
      <c r="A8" s="129" t="s">
        <v>297</v>
      </c>
      <c r="B8" s="251" t="s">
        <v>251</v>
      </c>
      <c r="C8" s="112" t="s">
        <v>422</v>
      </c>
      <c r="D8" s="112" t="s">
        <v>511</v>
      </c>
      <c r="E8" s="136" t="s">
        <v>542</v>
      </c>
      <c r="F8" s="136" t="s">
        <v>545</v>
      </c>
      <c r="G8" s="196" t="s">
        <v>543</v>
      </c>
    </row>
    <row r="9" spans="1:9" s="111" customFormat="1" ht="26.25" customHeight="1">
      <c r="A9" s="219" t="s">
        <v>429</v>
      </c>
      <c r="B9" s="215" t="s">
        <v>309</v>
      </c>
      <c r="C9" s="219" t="s">
        <v>473</v>
      </c>
      <c r="D9" s="215" t="s">
        <v>309</v>
      </c>
      <c r="E9" s="216">
        <f>E10+E13+E22+E30+E54+E70+E82+E88+E95+E98+E104+E108</f>
        <v>605597141.18000007</v>
      </c>
      <c r="F9" s="216">
        <f>F10+F13+F22+F30+F54+F70+F82+F88+F95+F98+F104+F108</f>
        <v>585242978.88999999</v>
      </c>
      <c r="G9" s="216">
        <f>F9/E9*100</f>
        <v>96.638993002783963</v>
      </c>
    </row>
    <row r="10" spans="1:9" s="111" customFormat="1" ht="51.75" customHeight="1">
      <c r="A10" s="199" t="s">
        <v>185</v>
      </c>
      <c r="B10" s="215" t="s">
        <v>309</v>
      </c>
      <c r="C10" s="200" t="s">
        <v>487</v>
      </c>
      <c r="D10" s="273" t="s">
        <v>309</v>
      </c>
      <c r="E10" s="216">
        <f>E11</f>
        <v>56649.37</v>
      </c>
      <c r="F10" s="216">
        <f>F11</f>
        <v>56649.37</v>
      </c>
      <c r="G10" s="216">
        <f t="shared" ref="G10:G73" si="0">F10/E10*100</f>
        <v>100</v>
      </c>
    </row>
    <row r="11" spans="1:9" s="111" customFormat="1" ht="50.25" customHeight="1">
      <c r="A11" s="196" t="s">
        <v>187</v>
      </c>
      <c r="B11" s="198" t="s">
        <v>309</v>
      </c>
      <c r="C11" s="201" t="s">
        <v>506</v>
      </c>
      <c r="D11" s="274" t="s">
        <v>309</v>
      </c>
      <c r="E11" s="211">
        <f>E12</f>
        <v>56649.37</v>
      </c>
      <c r="F11" s="211">
        <f>F12</f>
        <v>56649.37</v>
      </c>
      <c r="G11" s="433">
        <f t="shared" si="0"/>
        <v>100</v>
      </c>
      <c r="I11" s="438"/>
    </row>
    <row r="12" spans="1:9" s="111" customFormat="1" ht="65.25" customHeight="1">
      <c r="A12" s="196" t="s">
        <v>175</v>
      </c>
      <c r="B12" s="198" t="s">
        <v>474</v>
      </c>
      <c r="C12" s="201" t="s">
        <v>505</v>
      </c>
      <c r="D12" s="274" t="s">
        <v>448</v>
      </c>
      <c r="E12" s="211">
        <v>56649.37</v>
      </c>
      <c r="F12" s="211">
        <v>56649.37</v>
      </c>
      <c r="G12" s="433">
        <f t="shared" si="0"/>
        <v>100</v>
      </c>
    </row>
    <row r="13" spans="1:9" s="111" customFormat="1" ht="51" customHeight="1">
      <c r="A13" s="199" t="s">
        <v>170</v>
      </c>
      <c r="B13" s="215" t="s">
        <v>309</v>
      </c>
      <c r="C13" s="200" t="s">
        <v>482</v>
      </c>
      <c r="D13" s="273" t="s">
        <v>309</v>
      </c>
      <c r="E13" s="216">
        <f>E14+E19</f>
        <v>21585876.390000001</v>
      </c>
      <c r="F13" s="216">
        <f>F14+F19</f>
        <v>19572337.030000001</v>
      </c>
      <c r="G13" s="216">
        <f t="shared" si="0"/>
        <v>90.671959184697243</v>
      </c>
    </row>
    <row r="14" spans="1:9" s="111" customFormat="1" ht="31.5" customHeight="1">
      <c r="A14" s="196" t="s">
        <v>220</v>
      </c>
      <c r="B14" s="198" t="s">
        <v>309</v>
      </c>
      <c r="C14" s="201" t="s">
        <v>507</v>
      </c>
      <c r="D14" s="274" t="s">
        <v>309</v>
      </c>
      <c r="E14" s="211">
        <f>E15+E16+E18+E17</f>
        <v>21475602.390000001</v>
      </c>
      <c r="F14" s="211">
        <f>F15+F16+F18+F17</f>
        <v>19462063.030000001</v>
      </c>
      <c r="G14" s="433">
        <f t="shared" si="0"/>
        <v>90.62406109298432</v>
      </c>
    </row>
    <row r="15" spans="1:9" s="111" customFormat="1" ht="62.25" customHeight="1">
      <c r="A15" s="196" t="s">
        <v>424</v>
      </c>
      <c r="B15" s="198" t="s">
        <v>474</v>
      </c>
      <c r="C15" s="201" t="s">
        <v>168</v>
      </c>
      <c r="D15" s="274" t="s">
        <v>448</v>
      </c>
      <c r="E15" s="211">
        <v>13959107.539999999</v>
      </c>
      <c r="F15" s="211">
        <v>11945568.18</v>
      </c>
      <c r="G15" s="433">
        <f t="shared" si="0"/>
        <v>85.575443457039242</v>
      </c>
    </row>
    <row r="16" spans="1:9" s="111" customFormat="1" ht="64.5" customHeight="1">
      <c r="A16" s="221" t="s">
        <v>467</v>
      </c>
      <c r="B16" s="198" t="s">
        <v>474</v>
      </c>
      <c r="C16" s="201" t="s">
        <v>169</v>
      </c>
      <c r="D16" s="274" t="s">
        <v>448</v>
      </c>
      <c r="E16" s="211">
        <v>300000</v>
      </c>
      <c r="F16" s="211">
        <v>300000</v>
      </c>
      <c r="G16" s="433">
        <f t="shared" si="0"/>
        <v>100</v>
      </c>
    </row>
    <row r="17" spans="1:7" s="111" customFormat="1" ht="47.25" customHeight="1">
      <c r="A17" s="250" t="s">
        <v>67</v>
      </c>
      <c r="B17" s="198" t="s">
        <v>474</v>
      </c>
      <c r="C17" s="201" t="s">
        <v>68</v>
      </c>
      <c r="D17" s="274" t="s">
        <v>448</v>
      </c>
      <c r="E17" s="211">
        <v>216494.85</v>
      </c>
      <c r="F17" s="211">
        <v>216494.85</v>
      </c>
      <c r="G17" s="433">
        <f t="shared" si="0"/>
        <v>100</v>
      </c>
    </row>
    <row r="18" spans="1:7" s="111" customFormat="1" ht="51" customHeight="1">
      <c r="A18" s="250" t="s">
        <v>69</v>
      </c>
      <c r="B18" s="198" t="s">
        <v>474</v>
      </c>
      <c r="C18" s="201" t="s">
        <v>70</v>
      </c>
      <c r="D18" s="274" t="s">
        <v>448</v>
      </c>
      <c r="E18" s="211">
        <v>7000000</v>
      </c>
      <c r="F18" s="211">
        <v>7000000</v>
      </c>
      <c r="G18" s="433">
        <f t="shared" si="0"/>
        <v>100</v>
      </c>
    </row>
    <row r="19" spans="1:7" s="111" customFormat="1" ht="29.25" customHeight="1">
      <c r="A19" s="227" t="s">
        <v>208</v>
      </c>
      <c r="B19" s="198" t="s">
        <v>309</v>
      </c>
      <c r="C19" s="201" t="s">
        <v>508</v>
      </c>
      <c r="D19" s="274" t="s">
        <v>309</v>
      </c>
      <c r="E19" s="211">
        <f>E20+E21</f>
        <v>110274</v>
      </c>
      <c r="F19" s="211">
        <f>F20+F21</f>
        <v>110274</v>
      </c>
      <c r="G19" s="433">
        <f t="shared" si="0"/>
        <v>100</v>
      </c>
    </row>
    <row r="20" spans="1:7" s="111" customFormat="1" ht="48.75" customHeight="1">
      <c r="A20" s="221" t="s">
        <v>441</v>
      </c>
      <c r="B20" s="198" t="s">
        <v>474</v>
      </c>
      <c r="C20" s="201" t="s">
        <v>146</v>
      </c>
      <c r="D20" s="274" t="s">
        <v>440</v>
      </c>
      <c r="E20" s="211">
        <v>10710</v>
      </c>
      <c r="F20" s="211">
        <v>10710</v>
      </c>
      <c r="G20" s="433">
        <f t="shared" si="0"/>
        <v>100</v>
      </c>
    </row>
    <row r="21" spans="1:7" s="111" customFormat="1" ht="48.75" customHeight="1">
      <c r="A21" s="396" t="s">
        <v>516</v>
      </c>
      <c r="B21" s="198" t="s">
        <v>474</v>
      </c>
      <c r="C21" s="201" t="s">
        <v>518</v>
      </c>
      <c r="D21" s="274" t="s">
        <v>440</v>
      </c>
      <c r="E21" s="211">
        <v>99564</v>
      </c>
      <c r="F21" s="211">
        <v>99564</v>
      </c>
      <c r="G21" s="433">
        <f t="shared" si="0"/>
        <v>100</v>
      </c>
    </row>
    <row r="22" spans="1:7" ht="48.75" customHeight="1">
      <c r="A22" s="199" t="s">
        <v>179</v>
      </c>
      <c r="B22" s="215" t="s">
        <v>309</v>
      </c>
      <c r="C22" s="200" t="s">
        <v>485</v>
      </c>
      <c r="D22" s="273" t="s">
        <v>309</v>
      </c>
      <c r="E22" s="216">
        <f>E23+E26</f>
        <v>13937596.42</v>
      </c>
      <c r="F22" s="216">
        <f>F23+F26</f>
        <v>6800570.9199999999</v>
      </c>
      <c r="G22" s="216">
        <f t="shared" si="0"/>
        <v>48.79299640389501</v>
      </c>
    </row>
    <row r="23" spans="1:7" ht="47.25">
      <c r="A23" s="196" t="s">
        <v>442</v>
      </c>
      <c r="B23" s="198" t="s">
        <v>309</v>
      </c>
      <c r="C23" s="201" t="s">
        <v>484</v>
      </c>
      <c r="D23" s="274" t="s">
        <v>309</v>
      </c>
      <c r="E23" s="212">
        <f>E24+E25</f>
        <v>3473101.42</v>
      </c>
      <c r="F23" s="212">
        <f>F24+F25</f>
        <v>3449101.42</v>
      </c>
      <c r="G23" s="433">
        <f t="shared" si="0"/>
        <v>99.30897497372824</v>
      </c>
    </row>
    <row r="24" spans="1:7" ht="36.75" customHeight="1">
      <c r="A24" s="196" t="s">
        <v>423</v>
      </c>
      <c r="B24" s="198" t="s">
        <v>319</v>
      </c>
      <c r="C24" s="201" t="s">
        <v>182</v>
      </c>
      <c r="D24" s="274" t="s">
        <v>448</v>
      </c>
      <c r="E24" s="212">
        <v>2726650.07</v>
      </c>
      <c r="F24" s="212">
        <v>2726650.07</v>
      </c>
      <c r="G24" s="433">
        <f t="shared" si="0"/>
        <v>100</v>
      </c>
    </row>
    <row r="25" spans="1:7" ht="36" customHeight="1">
      <c r="A25" s="196" t="s">
        <v>423</v>
      </c>
      <c r="B25" s="198" t="s">
        <v>474</v>
      </c>
      <c r="C25" s="201" t="s">
        <v>182</v>
      </c>
      <c r="D25" s="274" t="s">
        <v>448</v>
      </c>
      <c r="E25" s="212">
        <v>746451.35</v>
      </c>
      <c r="F25" s="212">
        <v>722451.35</v>
      </c>
      <c r="G25" s="433">
        <f t="shared" si="0"/>
        <v>96.784787113051635</v>
      </c>
    </row>
    <row r="26" spans="1:7" ht="31.5" customHeight="1">
      <c r="A26" s="137" t="s">
        <v>208</v>
      </c>
      <c r="B26" s="198" t="s">
        <v>309</v>
      </c>
      <c r="C26" s="201" t="s">
        <v>486</v>
      </c>
      <c r="D26" s="274" t="s">
        <v>309</v>
      </c>
      <c r="E26" s="212">
        <f>E27+E28+E29</f>
        <v>10464495</v>
      </c>
      <c r="F26" s="212">
        <f>F27+F28+F29</f>
        <v>3351469.5</v>
      </c>
      <c r="G26" s="433">
        <f t="shared" si="0"/>
        <v>32.027054339459291</v>
      </c>
    </row>
    <row r="27" spans="1:7" ht="65.25" customHeight="1">
      <c r="A27" s="397" t="s">
        <v>476</v>
      </c>
      <c r="B27" s="198" t="s">
        <v>474</v>
      </c>
      <c r="C27" s="201" t="s">
        <v>184</v>
      </c>
      <c r="D27" s="274" t="s">
        <v>448</v>
      </c>
      <c r="E27" s="212">
        <v>3248000</v>
      </c>
      <c r="F27" s="212">
        <v>3179788.08</v>
      </c>
      <c r="G27" s="433">
        <f t="shared" si="0"/>
        <v>97.899879310344829</v>
      </c>
    </row>
    <row r="28" spans="1:7" ht="45.75" customHeight="1">
      <c r="A28" s="348" t="s">
        <v>122</v>
      </c>
      <c r="B28" s="198" t="s">
        <v>474</v>
      </c>
      <c r="C28" s="201" t="s">
        <v>519</v>
      </c>
      <c r="D28" s="274" t="s">
        <v>440</v>
      </c>
      <c r="E28" s="212">
        <v>7000000</v>
      </c>
      <c r="F28" s="212">
        <v>166530.98000000001</v>
      </c>
      <c r="G28" s="433">
        <f t="shared" si="0"/>
        <v>2.3790140000000002</v>
      </c>
    </row>
    <row r="29" spans="1:7" ht="33" customHeight="1">
      <c r="A29" s="348" t="s">
        <v>520</v>
      </c>
      <c r="B29" s="198" t="s">
        <v>474</v>
      </c>
      <c r="C29" s="201" t="s">
        <v>521</v>
      </c>
      <c r="D29" s="274" t="s">
        <v>440</v>
      </c>
      <c r="E29" s="212">
        <v>216495</v>
      </c>
      <c r="F29" s="212">
        <v>5150.4399999999996</v>
      </c>
      <c r="G29" s="433">
        <f t="shared" si="0"/>
        <v>2.3790110626111454</v>
      </c>
    </row>
    <row r="30" spans="1:7" ht="36" customHeight="1">
      <c r="A30" s="199" t="s">
        <v>196</v>
      </c>
      <c r="B30" s="215" t="s">
        <v>309</v>
      </c>
      <c r="C30" s="200" t="s">
        <v>502</v>
      </c>
      <c r="D30" s="273" t="s">
        <v>309</v>
      </c>
      <c r="E30" s="213">
        <f>E31+E37+E44+E50</f>
        <v>463808295.56000006</v>
      </c>
      <c r="F30" s="213">
        <f>F31+F37+F44+F50</f>
        <v>452951428.63999999</v>
      </c>
      <c r="G30" s="216">
        <f t="shared" si="0"/>
        <v>97.659190871760586</v>
      </c>
    </row>
    <row r="31" spans="1:7" ht="40.5" customHeight="1">
      <c r="A31" s="196" t="s">
        <v>234</v>
      </c>
      <c r="B31" s="136" t="s">
        <v>309</v>
      </c>
      <c r="C31" s="201" t="s">
        <v>501</v>
      </c>
      <c r="D31" s="274" t="s">
        <v>309</v>
      </c>
      <c r="E31" s="212">
        <f>E32+E35+E36+E33+E34</f>
        <v>190251685.86000001</v>
      </c>
      <c r="F31" s="212">
        <f>F32+F35+F36+F33+F34</f>
        <v>184859089.43000001</v>
      </c>
      <c r="G31" s="433">
        <f t="shared" si="0"/>
        <v>97.165546047266957</v>
      </c>
    </row>
    <row r="32" spans="1:7" ht="31.5" customHeight="1">
      <c r="A32" s="196" t="s">
        <v>420</v>
      </c>
      <c r="B32" s="136" t="s">
        <v>368</v>
      </c>
      <c r="C32" s="201" t="s">
        <v>198</v>
      </c>
      <c r="D32" s="274" t="s">
        <v>370</v>
      </c>
      <c r="E32" s="212">
        <v>56802375.460000001</v>
      </c>
      <c r="F32" s="212">
        <v>56802375.460000001</v>
      </c>
      <c r="G32" s="433">
        <f t="shared" si="0"/>
        <v>100</v>
      </c>
    </row>
    <row r="33" spans="1:7" ht="96" customHeight="1">
      <c r="A33" s="196" t="s">
        <v>118</v>
      </c>
      <c r="B33" s="136" t="s">
        <v>368</v>
      </c>
      <c r="C33" s="201" t="s">
        <v>13</v>
      </c>
      <c r="D33" s="274" t="s">
        <v>490</v>
      </c>
      <c r="E33" s="212">
        <v>45400665.600000001</v>
      </c>
      <c r="F33" s="212">
        <v>42743533.189999998</v>
      </c>
      <c r="G33" s="433">
        <f t="shared" si="0"/>
        <v>94.147371244707031</v>
      </c>
    </row>
    <row r="34" spans="1:7" ht="80.25" customHeight="1">
      <c r="A34" s="196" t="s">
        <v>117</v>
      </c>
      <c r="B34" s="136" t="s">
        <v>368</v>
      </c>
      <c r="C34" s="201" t="s">
        <v>14</v>
      </c>
      <c r="D34" s="274" t="s">
        <v>490</v>
      </c>
      <c r="E34" s="212">
        <v>3827644.8</v>
      </c>
      <c r="F34" s="212">
        <v>1754066.05</v>
      </c>
      <c r="G34" s="433">
        <f t="shared" si="0"/>
        <v>45.826249342676732</v>
      </c>
    </row>
    <row r="35" spans="1:7" ht="69" customHeight="1">
      <c r="A35" s="194" t="s">
        <v>236</v>
      </c>
      <c r="B35" s="136" t="s">
        <v>368</v>
      </c>
      <c r="C35" s="203" t="s">
        <v>199</v>
      </c>
      <c r="D35" s="269" t="s">
        <v>370</v>
      </c>
      <c r="E35" s="212">
        <v>76997000</v>
      </c>
      <c r="F35" s="212">
        <v>76948044.730000004</v>
      </c>
      <c r="G35" s="433">
        <f t="shared" si="0"/>
        <v>99.936419250100656</v>
      </c>
    </row>
    <row r="36" spans="1:7" ht="80.25" customHeight="1">
      <c r="A36" s="197" t="s">
        <v>132</v>
      </c>
      <c r="B36" s="136" t="s">
        <v>368</v>
      </c>
      <c r="C36" s="203" t="s">
        <v>153</v>
      </c>
      <c r="D36" s="269" t="s">
        <v>457</v>
      </c>
      <c r="E36" s="212">
        <v>7224000</v>
      </c>
      <c r="F36" s="212">
        <v>6611070</v>
      </c>
      <c r="G36" s="433">
        <f t="shared" si="0"/>
        <v>91.51536544850498</v>
      </c>
    </row>
    <row r="37" spans="1:7" ht="36.75" customHeight="1">
      <c r="A37" s="196" t="s">
        <v>237</v>
      </c>
      <c r="B37" s="198" t="s">
        <v>309</v>
      </c>
      <c r="C37" s="201" t="s">
        <v>503</v>
      </c>
      <c r="D37" s="274" t="s">
        <v>309</v>
      </c>
      <c r="E37" s="212">
        <f>E38+E40+E41+E39+E43+E42</f>
        <v>232861916.47999999</v>
      </c>
      <c r="F37" s="212">
        <f>F38+F40+F41+F39+F43+F42</f>
        <v>227414768.08000001</v>
      </c>
      <c r="G37" s="433">
        <f t="shared" si="0"/>
        <v>97.660781770441275</v>
      </c>
    </row>
    <row r="38" spans="1:7" ht="36" customHeight="1">
      <c r="A38" s="196" t="s">
        <v>420</v>
      </c>
      <c r="B38" s="136" t="s">
        <v>368</v>
      </c>
      <c r="C38" s="203" t="s">
        <v>201</v>
      </c>
      <c r="D38" s="269" t="s">
        <v>370</v>
      </c>
      <c r="E38" s="212">
        <v>52742138.479999997</v>
      </c>
      <c r="F38" s="212">
        <v>52742138.479999997</v>
      </c>
      <c r="G38" s="433">
        <f t="shared" si="0"/>
        <v>100</v>
      </c>
    </row>
    <row r="39" spans="1:7" ht="52.5" customHeight="1">
      <c r="A39" s="316" t="s">
        <v>126</v>
      </c>
      <c r="B39" s="136" t="s">
        <v>368</v>
      </c>
      <c r="C39" s="203" t="s">
        <v>125</v>
      </c>
      <c r="D39" s="269" t="s">
        <v>370</v>
      </c>
      <c r="E39" s="212">
        <v>350400</v>
      </c>
      <c r="F39" s="212">
        <v>350400</v>
      </c>
      <c r="G39" s="433">
        <f t="shared" si="0"/>
        <v>100</v>
      </c>
    </row>
    <row r="40" spans="1:7" ht="47.25" customHeight="1">
      <c r="A40" s="435" t="s">
        <v>133</v>
      </c>
      <c r="B40" s="136" t="s">
        <v>368</v>
      </c>
      <c r="C40" s="203" t="s">
        <v>130</v>
      </c>
      <c r="D40" s="269" t="s">
        <v>370</v>
      </c>
      <c r="E40" s="212">
        <v>20639669</v>
      </c>
      <c r="F40" s="212">
        <v>18689624</v>
      </c>
      <c r="G40" s="433">
        <f t="shared" si="0"/>
        <v>90.551956041543107</v>
      </c>
    </row>
    <row r="41" spans="1:7" ht="81" customHeight="1">
      <c r="A41" s="347" t="s">
        <v>134</v>
      </c>
      <c r="B41" s="136" t="s">
        <v>368</v>
      </c>
      <c r="C41" s="203" t="s">
        <v>202</v>
      </c>
      <c r="D41" s="269" t="s">
        <v>370</v>
      </c>
      <c r="E41" s="212">
        <v>155486000</v>
      </c>
      <c r="F41" s="212">
        <v>152387707.05000001</v>
      </c>
      <c r="G41" s="433">
        <f t="shared" si="0"/>
        <v>98.007349246877538</v>
      </c>
    </row>
    <row r="42" spans="1:7" ht="45" customHeight="1">
      <c r="A42" s="608" t="s">
        <v>129</v>
      </c>
      <c r="B42" s="136" t="s">
        <v>368</v>
      </c>
      <c r="C42" s="203" t="s">
        <v>23</v>
      </c>
      <c r="D42" s="269" t="s">
        <v>450</v>
      </c>
      <c r="E42" s="212">
        <v>23490</v>
      </c>
      <c r="F42" s="212">
        <v>23490</v>
      </c>
      <c r="G42" s="433">
        <f t="shared" si="0"/>
        <v>100</v>
      </c>
    </row>
    <row r="43" spans="1:7" ht="40.5" customHeight="1">
      <c r="A43" s="609"/>
      <c r="B43" s="136" t="s">
        <v>368</v>
      </c>
      <c r="C43" s="203" t="s">
        <v>23</v>
      </c>
      <c r="D43" s="269" t="s">
        <v>462</v>
      </c>
      <c r="E43" s="212">
        <v>3620219</v>
      </c>
      <c r="F43" s="212">
        <v>3221408.55</v>
      </c>
      <c r="G43" s="433">
        <f t="shared" si="0"/>
        <v>88.98380318980702</v>
      </c>
    </row>
    <row r="44" spans="1:7" ht="51" customHeight="1">
      <c r="A44" s="196" t="s">
        <v>238</v>
      </c>
      <c r="B44" s="198" t="s">
        <v>309</v>
      </c>
      <c r="C44" s="201" t="s">
        <v>504</v>
      </c>
      <c r="D44" s="274" t="s">
        <v>309</v>
      </c>
      <c r="E44" s="212">
        <f>E46+E47+E49+E48+E45</f>
        <v>24498250.789999999</v>
      </c>
      <c r="F44" s="212">
        <f>F46+F47+F49+F48+F45</f>
        <v>24494250.390000001</v>
      </c>
      <c r="G44" s="433">
        <f t="shared" si="0"/>
        <v>99.983670670880585</v>
      </c>
    </row>
    <row r="45" spans="1:7" ht="39" customHeight="1">
      <c r="A45" s="196" t="s">
        <v>524</v>
      </c>
      <c r="B45" s="198" t="s">
        <v>368</v>
      </c>
      <c r="C45" s="201" t="s">
        <v>525</v>
      </c>
      <c r="D45" s="274" t="s">
        <v>370</v>
      </c>
      <c r="E45" s="212">
        <v>530548.04</v>
      </c>
      <c r="F45" s="212">
        <v>530548.04</v>
      </c>
      <c r="G45" s="433">
        <f t="shared" si="0"/>
        <v>100</v>
      </c>
    </row>
    <row r="46" spans="1:7" ht="39" customHeight="1">
      <c r="A46" s="196" t="s">
        <v>420</v>
      </c>
      <c r="B46" s="136" t="s">
        <v>368</v>
      </c>
      <c r="C46" s="201" t="s">
        <v>206</v>
      </c>
      <c r="D46" s="274" t="s">
        <v>370</v>
      </c>
      <c r="E46" s="212">
        <v>19844765.039999999</v>
      </c>
      <c r="F46" s="212">
        <v>19844765.039999999</v>
      </c>
      <c r="G46" s="433">
        <f t="shared" si="0"/>
        <v>100</v>
      </c>
    </row>
    <row r="47" spans="1:7" ht="39" customHeight="1">
      <c r="A47" s="196" t="s">
        <v>239</v>
      </c>
      <c r="B47" s="136" t="s">
        <v>368</v>
      </c>
      <c r="C47" s="203" t="s">
        <v>203</v>
      </c>
      <c r="D47" s="269" t="s">
        <v>370</v>
      </c>
      <c r="E47" s="212">
        <v>395042.71</v>
      </c>
      <c r="F47" s="212">
        <v>395042.71</v>
      </c>
      <c r="G47" s="433">
        <f t="shared" si="0"/>
        <v>100</v>
      </c>
    </row>
    <row r="48" spans="1:7" ht="27.75" customHeight="1">
      <c r="A48" s="608" t="s">
        <v>249</v>
      </c>
      <c r="B48" s="605" t="s">
        <v>368</v>
      </c>
      <c r="C48" s="618" t="s">
        <v>210</v>
      </c>
      <c r="D48" s="269" t="s">
        <v>462</v>
      </c>
      <c r="E48" s="212">
        <v>292000.40000000002</v>
      </c>
      <c r="F48" s="212">
        <v>288000</v>
      </c>
      <c r="G48" s="433">
        <f t="shared" si="0"/>
        <v>98.630001876709755</v>
      </c>
    </row>
    <row r="49" spans="1:7" ht="25.5" customHeight="1">
      <c r="A49" s="614"/>
      <c r="B49" s="607"/>
      <c r="C49" s="619"/>
      <c r="D49" s="269" t="s">
        <v>370</v>
      </c>
      <c r="E49" s="212">
        <v>3435894.6</v>
      </c>
      <c r="F49" s="212">
        <v>3435894.6</v>
      </c>
      <c r="G49" s="433">
        <f t="shared" si="0"/>
        <v>100</v>
      </c>
    </row>
    <row r="50" spans="1:7" ht="25.5" customHeight="1">
      <c r="A50" s="137" t="s">
        <v>171</v>
      </c>
      <c r="B50" s="136" t="s">
        <v>309</v>
      </c>
      <c r="C50" s="203" t="s">
        <v>509</v>
      </c>
      <c r="D50" s="269" t="s">
        <v>309</v>
      </c>
      <c r="E50" s="212">
        <f>E51+E52+E53</f>
        <v>16196442.43</v>
      </c>
      <c r="F50" s="212">
        <f>F51+F52+F53</f>
        <v>16183320.74</v>
      </c>
      <c r="G50" s="433">
        <f t="shared" si="0"/>
        <v>99.918984122243444</v>
      </c>
    </row>
    <row r="51" spans="1:7" ht="20.25" customHeight="1">
      <c r="A51" s="620" t="s">
        <v>419</v>
      </c>
      <c r="B51" s="605" t="s">
        <v>368</v>
      </c>
      <c r="C51" s="610" t="s">
        <v>160</v>
      </c>
      <c r="D51" s="274" t="s">
        <v>450</v>
      </c>
      <c r="E51" s="212">
        <v>14473388.33</v>
      </c>
      <c r="F51" s="212">
        <v>14472588.310000001</v>
      </c>
      <c r="G51" s="433">
        <f t="shared" si="0"/>
        <v>99.994472476093648</v>
      </c>
    </row>
    <row r="52" spans="1:7" ht="18.75" customHeight="1">
      <c r="A52" s="621"/>
      <c r="B52" s="606"/>
      <c r="C52" s="611"/>
      <c r="D52" s="274" t="s">
        <v>448</v>
      </c>
      <c r="E52" s="212">
        <v>1652871.52</v>
      </c>
      <c r="F52" s="212">
        <v>1640549.85</v>
      </c>
      <c r="G52" s="433">
        <f t="shared" si="0"/>
        <v>99.254529474862025</v>
      </c>
    </row>
    <row r="53" spans="1:7" ht="17.25" customHeight="1">
      <c r="A53" s="622"/>
      <c r="B53" s="607"/>
      <c r="C53" s="612"/>
      <c r="D53" s="274" t="s">
        <v>455</v>
      </c>
      <c r="E53" s="212">
        <v>70182.58</v>
      </c>
      <c r="F53" s="212">
        <v>70182.58</v>
      </c>
      <c r="G53" s="433">
        <f t="shared" si="0"/>
        <v>100</v>
      </c>
    </row>
    <row r="54" spans="1:7" ht="36.75" customHeight="1">
      <c r="A54" s="199" t="s">
        <v>207</v>
      </c>
      <c r="B54" s="217" t="s">
        <v>309</v>
      </c>
      <c r="C54" s="200" t="s">
        <v>500</v>
      </c>
      <c r="D54" s="273" t="s">
        <v>309</v>
      </c>
      <c r="E54" s="213">
        <f>E55</f>
        <v>65327811.539999999</v>
      </c>
      <c r="F54" s="213">
        <f>F55</f>
        <v>65327811.539999999</v>
      </c>
      <c r="G54" s="216">
        <f t="shared" si="0"/>
        <v>100</v>
      </c>
    </row>
    <row r="55" spans="1:7" ht="36" customHeight="1">
      <c r="A55" s="137" t="s">
        <v>171</v>
      </c>
      <c r="B55" s="136" t="s">
        <v>309</v>
      </c>
      <c r="C55" s="201" t="s">
        <v>499</v>
      </c>
      <c r="D55" s="274" t="s">
        <v>309</v>
      </c>
      <c r="E55" s="212">
        <f>E56+E58+E62+E64+E67+E69+E65+E66+E57+E60+E63+E68+E59+E61</f>
        <v>65327811.539999999</v>
      </c>
      <c r="F55" s="212">
        <f>F56+F58+F62+F64+F67+F69+F65+F66+F57+F60+F63+F68+F59+F61</f>
        <v>65327811.539999999</v>
      </c>
      <c r="G55" s="433">
        <f t="shared" si="0"/>
        <v>100</v>
      </c>
    </row>
    <row r="56" spans="1:7" ht="35.25" customHeight="1">
      <c r="A56" s="196" t="s">
        <v>420</v>
      </c>
      <c r="B56" s="136" t="s">
        <v>445</v>
      </c>
      <c r="C56" s="201" t="s">
        <v>147</v>
      </c>
      <c r="D56" s="274" t="s">
        <v>370</v>
      </c>
      <c r="E56" s="212">
        <v>40496276.75</v>
      </c>
      <c r="F56" s="212">
        <v>40496276.75</v>
      </c>
      <c r="G56" s="433">
        <f t="shared" si="0"/>
        <v>100</v>
      </c>
    </row>
    <row r="57" spans="1:7" ht="23.25" customHeight="1">
      <c r="A57" s="613" t="s">
        <v>241</v>
      </c>
      <c r="B57" s="605" t="s">
        <v>445</v>
      </c>
      <c r="C57" s="624" t="s">
        <v>161</v>
      </c>
      <c r="D57" s="274" t="s">
        <v>450</v>
      </c>
      <c r="E57" s="212">
        <v>8345</v>
      </c>
      <c r="F57" s="212">
        <v>8345</v>
      </c>
      <c r="G57" s="433">
        <f t="shared" si="0"/>
        <v>100</v>
      </c>
    </row>
    <row r="58" spans="1:7" ht="23.25" customHeight="1">
      <c r="A58" s="614"/>
      <c r="B58" s="623"/>
      <c r="C58" s="625"/>
      <c r="D58" s="269" t="s">
        <v>448</v>
      </c>
      <c r="E58" s="212">
        <v>91655</v>
      </c>
      <c r="F58" s="212">
        <v>91655</v>
      </c>
      <c r="G58" s="433">
        <f t="shared" si="0"/>
        <v>100</v>
      </c>
    </row>
    <row r="59" spans="1:7" ht="23.25" customHeight="1">
      <c r="A59" s="613" t="s">
        <v>84</v>
      </c>
      <c r="B59" s="605" t="s">
        <v>445</v>
      </c>
      <c r="C59" s="618" t="s">
        <v>176</v>
      </c>
      <c r="D59" s="269" t="s">
        <v>450</v>
      </c>
      <c r="E59" s="212">
        <v>111319</v>
      </c>
      <c r="F59" s="212">
        <v>111319</v>
      </c>
      <c r="G59" s="433">
        <f t="shared" si="0"/>
        <v>100</v>
      </c>
    </row>
    <row r="60" spans="1:7" ht="25.5" customHeight="1">
      <c r="A60" s="614"/>
      <c r="B60" s="626"/>
      <c r="C60" s="627"/>
      <c r="D60" s="269" t="s">
        <v>448</v>
      </c>
      <c r="E60" s="212">
        <v>288681</v>
      </c>
      <c r="F60" s="212">
        <v>288681</v>
      </c>
      <c r="G60" s="433">
        <f t="shared" si="0"/>
        <v>100</v>
      </c>
    </row>
    <row r="61" spans="1:7" ht="19.5" customHeight="1">
      <c r="A61" s="624" t="s">
        <v>240</v>
      </c>
      <c r="B61" s="605" t="s">
        <v>445</v>
      </c>
      <c r="C61" s="618" t="s">
        <v>162</v>
      </c>
      <c r="D61" s="269" t="s">
        <v>450</v>
      </c>
      <c r="E61" s="212">
        <v>61800.800000000003</v>
      </c>
      <c r="F61" s="212">
        <v>61800.800000000003</v>
      </c>
      <c r="G61" s="433">
        <f t="shared" si="0"/>
        <v>100</v>
      </c>
    </row>
    <row r="62" spans="1:7" ht="18.75" customHeight="1">
      <c r="A62" s="628"/>
      <c r="B62" s="629"/>
      <c r="C62" s="630"/>
      <c r="D62" s="269" t="s">
        <v>448</v>
      </c>
      <c r="E62" s="212">
        <v>103199.2</v>
      </c>
      <c r="F62" s="212">
        <v>103199.2</v>
      </c>
      <c r="G62" s="433">
        <f t="shared" si="0"/>
        <v>100</v>
      </c>
    </row>
    <row r="63" spans="1:7" ht="18.75" customHeight="1">
      <c r="A63" s="614"/>
      <c r="B63" s="626"/>
      <c r="C63" s="627"/>
      <c r="D63" s="269" t="s">
        <v>370</v>
      </c>
      <c r="E63" s="212">
        <v>20000</v>
      </c>
      <c r="F63" s="212">
        <v>20000</v>
      </c>
      <c r="G63" s="433">
        <f t="shared" si="0"/>
        <v>100</v>
      </c>
    </row>
    <row r="64" spans="1:7" ht="18.75" customHeight="1">
      <c r="A64" s="620" t="s">
        <v>426</v>
      </c>
      <c r="B64" s="605" t="s">
        <v>445</v>
      </c>
      <c r="C64" s="610" t="s">
        <v>150</v>
      </c>
      <c r="D64" s="274" t="s">
        <v>450</v>
      </c>
      <c r="E64" s="212">
        <v>13497943.92</v>
      </c>
      <c r="F64" s="212">
        <v>13497943.92</v>
      </c>
      <c r="G64" s="433">
        <f t="shared" si="0"/>
        <v>100</v>
      </c>
    </row>
    <row r="65" spans="1:7" ht="18.75" customHeight="1">
      <c r="A65" s="621"/>
      <c r="B65" s="606"/>
      <c r="C65" s="611"/>
      <c r="D65" s="274" t="s">
        <v>448</v>
      </c>
      <c r="E65" s="212">
        <v>725150.58</v>
      </c>
      <c r="F65" s="212">
        <v>725150.58</v>
      </c>
      <c r="G65" s="433">
        <f t="shared" si="0"/>
        <v>100</v>
      </c>
    </row>
    <row r="66" spans="1:7" ht="21" customHeight="1">
      <c r="A66" s="622"/>
      <c r="B66" s="607"/>
      <c r="C66" s="612"/>
      <c r="D66" s="274" t="s">
        <v>455</v>
      </c>
      <c r="E66" s="212">
        <v>7705.5</v>
      </c>
      <c r="F66" s="212">
        <v>7705.5</v>
      </c>
      <c r="G66" s="433">
        <f t="shared" si="0"/>
        <v>100</v>
      </c>
    </row>
    <row r="67" spans="1:7" ht="37.5" customHeight="1">
      <c r="A67" s="194" t="s">
        <v>244</v>
      </c>
      <c r="B67" s="136" t="s">
        <v>445</v>
      </c>
      <c r="C67" s="203" t="s">
        <v>149</v>
      </c>
      <c r="D67" s="269" t="s">
        <v>370</v>
      </c>
      <c r="E67" s="212">
        <v>9765120.1699999999</v>
      </c>
      <c r="F67" s="212">
        <v>9765120.1699999999</v>
      </c>
      <c r="G67" s="433">
        <f t="shared" si="0"/>
        <v>100</v>
      </c>
    </row>
    <row r="68" spans="1:7" ht="66.75" customHeight="1">
      <c r="A68" s="267" t="s">
        <v>120</v>
      </c>
      <c r="B68" s="136" t="s">
        <v>445</v>
      </c>
      <c r="C68" s="203" t="s">
        <v>15</v>
      </c>
      <c r="D68" s="269" t="s">
        <v>370</v>
      </c>
      <c r="E68" s="212">
        <v>146096.18</v>
      </c>
      <c r="F68" s="212">
        <v>146096.18</v>
      </c>
      <c r="G68" s="433">
        <f t="shared" si="0"/>
        <v>100</v>
      </c>
    </row>
    <row r="69" spans="1:7" ht="49.5" customHeight="1">
      <c r="A69" s="237" t="s">
        <v>17</v>
      </c>
      <c r="B69" s="136" t="s">
        <v>445</v>
      </c>
      <c r="C69" s="203" t="s">
        <v>16</v>
      </c>
      <c r="D69" s="269" t="s">
        <v>370</v>
      </c>
      <c r="E69" s="212">
        <v>4518.4399999999996</v>
      </c>
      <c r="F69" s="212">
        <v>4518.4399999999996</v>
      </c>
      <c r="G69" s="433">
        <f t="shared" si="0"/>
        <v>100</v>
      </c>
    </row>
    <row r="70" spans="1:7" s="113" customFormat="1" ht="35.25" customHeight="1">
      <c r="A70" s="199" t="s">
        <v>216</v>
      </c>
      <c r="B70" s="215" t="s">
        <v>309</v>
      </c>
      <c r="C70" s="202" t="s">
        <v>492</v>
      </c>
      <c r="D70" s="275" t="s">
        <v>309</v>
      </c>
      <c r="E70" s="213">
        <f>E71+E80</f>
        <v>7228109</v>
      </c>
      <c r="F70" s="213">
        <f>F71+F80</f>
        <v>7191869.1299999999</v>
      </c>
      <c r="G70" s="216">
        <f t="shared" si="0"/>
        <v>99.498625850827651</v>
      </c>
    </row>
    <row r="71" spans="1:7" s="113" customFormat="1" ht="31.5">
      <c r="A71" s="196" t="s">
        <v>247</v>
      </c>
      <c r="B71" s="198" t="s">
        <v>309</v>
      </c>
      <c r="C71" s="203" t="s">
        <v>491</v>
      </c>
      <c r="D71" s="269" t="s">
        <v>309</v>
      </c>
      <c r="E71" s="212">
        <f>E73+E72+E75+E76+E78+E79+E74+E77</f>
        <v>6628109</v>
      </c>
      <c r="F71" s="212">
        <f>F73+F72+F75+F76+F78+F79+F74+F77</f>
        <v>6591869.5</v>
      </c>
      <c r="G71" s="433">
        <f t="shared" si="0"/>
        <v>99.453245261959339</v>
      </c>
    </row>
    <row r="72" spans="1:7" s="113" customFormat="1" ht="24" customHeight="1">
      <c r="A72" s="624" t="s">
        <v>430</v>
      </c>
      <c r="B72" s="436" t="s">
        <v>368</v>
      </c>
      <c r="C72" s="201" t="s">
        <v>177</v>
      </c>
      <c r="D72" s="269" t="s">
        <v>448</v>
      </c>
      <c r="E72" s="212">
        <v>5900</v>
      </c>
      <c r="F72" s="212">
        <v>5900</v>
      </c>
      <c r="G72" s="433">
        <f t="shared" si="0"/>
        <v>100</v>
      </c>
    </row>
    <row r="73" spans="1:7" s="114" customFormat="1" ht="21" customHeight="1">
      <c r="A73" s="625"/>
      <c r="B73" s="436" t="s">
        <v>319</v>
      </c>
      <c r="C73" s="201" t="s">
        <v>177</v>
      </c>
      <c r="D73" s="269" t="s">
        <v>490</v>
      </c>
      <c r="E73" s="212">
        <v>139950</v>
      </c>
      <c r="F73" s="212">
        <v>139950</v>
      </c>
      <c r="G73" s="433">
        <f t="shared" si="0"/>
        <v>100</v>
      </c>
    </row>
    <row r="74" spans="1:7" s="114" customFormat="1" ht="37.5" customHeight="1">
      <c r="A74" s="631" t="s">
        <v>531</v>
      </c>
      <c r="B74" s="632" t="s">
        <v>368</v>
      </c>
      <c r="C74" s="633" t="s">
        <v>530</v>
      </c>
      <c r="D74" s="269" t="s">
        <v>448</v>
      </c>
      <c r="E74" s="212">
        <v>2376500</v>
      </c>
      <c r="F74" s="212">
        <v>2376500</v>
      </c>
      <c r="G74" s="433">
        <f t="shared" ref="G74:G142" si="1">F74/E74*100</f>
        <v>100</v>
      </c>
    </row>
    <row r="75" spans="1:7" s="114" customFormat="1" ht="30.75" customHeight="1">
      <c r="A75" s="628"/>
      <c r="B75" s="629"/>
      <c r="C75" s="634"/>
      <c r="D75" s="269" t="s">
        <v>490</v>
      </c>
      <c r="E75" s="212">
        <v>0</v>
      </c>
      <c r="F75" s="212">
        <v>0</v>
      </c>
      <c r="G75" s="433">
        <v>0</v>
      </c>
    </row>
    <row r="76" spans="1:7" s="114" customFormat="1" ht="38.25" customHeight="1">
      <c r="A76" s="614"/>
      <c r="B76" s="626"/>
      <c r="C76" s="635"/>
      <c r="D76" s="269" t="s">
        <v>532</v>
      </c>
      <c r="E76" s="212">
        <v>4000000</v>
      </c>
      <c r="F76" s="212">
        <v>3964051.34</v>
      </c>
      <c r="G76" s="433">
        <f t="shared" si="1"/>
        <v>99.101283499999994</v>
      </c>
    </row>
    <row r="77" spans="1:7" s="114" customFormat="1" ht="38.25" customHeight="1">
      <c r="A77" s="631" t="s">
        <v>531</v>
      </c>
      <c r="B77" s="632" t="s">
        <v>368</v>
      </c>
      <c r="C77" s="640" t="s">
        <v>534</v>
      </c>
      <c r="D77" s="269" t="s">
        <v>448</v>
      </c>
      <c r="E77" s="212">
        <v>73500</v>
      </c>
      <c r="F77" s="212">
        <v>73500</v>
      </c>
      <c r="G77" s="433">
        <f t="shared" si="1"/>
        <v>100</v>
      </c>
    </row>
    <row r="78" spans="1:7" s="114" customFormat="1" ht="34.5" customHeight="1">
      <c r="A78" s="628"/>
      <c r="B78" s="629"/>
      <c r="C78" s="630"/>
      <c r="D78" s="269" t="s">
        <v>490</v>
      </c>
      <c r="E78" s="212">
        <v>0</v>
      </c>
      <c r="F78" s="212">
        <v>0</v>
      </c>
      <c r="G78" s="433">
        <v>0</v>
      </c>
    </row>
    <row r="79" spans="1:7" s="114" customFormat="1" ht="40.5" customHeight="1">
      <c r="A79" s="614"/>
      <c r="B79" s="626"/>
      <c r="C79" s="627"/>
      <c r="D79" s="269" t="s">
        <v>532</v>
      </c>
      <c r="E79" s="212">
        <v>32259</v>
      </c>
      <c r="F79" s="212">
        <v>31968.16</v>
      </c>
      <c r="G79" s="433">
        <f t="shared" si="1"/>
        <v>99.098422145757766</v>
      </c>
    </row>
    <row r="80" spans="1:7" s="114" customFormat="1" ht="31.5">
      <c r="A80" s="196" t="s">
        <v>248</v>
      </c>
      <c r="B80" s="198" t="s">
        <v>309</v>
      </c>
      <c r="C80" s="203" t="s">
        <v>493</v>
      </c>
      <c r="D80" s="269" t="s">
        <v>309</v>
      </c>
      <c r="E80" s="212">
        <f>E81</f>
        <v>600000</v>
      </c>
      <c r="F80" s="212">
        <f>F81</f>
        <v>599999.63</v>
      </c>
      <c r="G80" s="433">
        <f t="shared" si="1"/>
        <v>99.999938333333333</v>
      </c>
    </row>
    <row r="81" spans="1:7" s="114" customFormat="1" ht="31.5">
      <c r="A81" s="221" t="s">
        <v>443</v>
      </c>
      <c r="B81" s="198" t="s">
        <v>475</v>
      </c>
      <c r="C81" s="203" t="s">
        <v>156</v>
      </c>
      <c r="D81" s="269" t="s">
        <v>448</v>
      </c>
      <c r="E81" s="212">
        <v>600000</v>
      </c>
      <c r="F81" s="212">
        <v>599999.63</v>
      </c>
      <c r="G81" s="433">
        <f t="shared" si="1"/>
        <v>99.999938333333333</v>
      </c>
    </row>
    <row r="82" spans="1:7" s="114" customFormat="1" ht="25.5" customHeight="1">
      <c r="A82" s="204" t="s">
        <v>217</v>
      </c>
      <c r="B82" s="215" t="s">
        <v>309</v>
      </c>
      <c r="C82" s="202" t="s">
        <v>479</v>
      </c>
      <c r="D82" s="275" t="s">
        <v>309</v>
      </c>
      <c r="E82" s="213">
        <f>E83</f>
        <v>1840396.57</v>
      </c>
      <c r="F82" s="213">
        <f>F83</f>
        <v>1802626.57</v>
      </c>
      <c r="G82" s="216">
        <f t="shared" si="1"/>
        <v>97.947724929741639</v>
      </c>
    </row>
    <row r="83" spans="1:7" s="114" customFormat="1">
      <c r="A83" s="205" t="s">
        <v>171</v>
      </c>
      <c r="B83" s="198" t="s">
        <v>309</v>
      </c>
      <c r="C83" s="268" t="s">
        <v>510</v>
      </c>
      <c r="D83" s="269" t="s">
        <v>309</v>
      </c>
      <c r="E83" s="212">
        <f>E84+E85+E86+E87</f>
        <v>1840396.57</v>
      </c>
      <c r="F83" s="212">
        <f>F84+F85+F86+F87</f>
        <v>1802626.57</v>
      </c>
      <c r="G83" s="433">
        <f t="shared" si="1"/>
        <v>97.947724929741639</v>
      </c>
    </row>
    <row r="84" spans="1:7" s="114" customFormat="1" ht="34.5" customHeight="1">
      <c r="A84" s="196" t="s">
        <v>420</v>
      </c>
      <c r="B84" s="198" t="s">
        <v>475</v>
      </c>
      <c r="C84" s="203" t="s">
        <v>157</v>
      </c>
      <c r="D84" s="269" t="s">
        <v>452</v>
      </c>
      <c r="E84" s="212">
        <v>347200.38</v>
      </c>
      <c r="F84" s="212">
        <v>347200.38</v>
      </c>
      <c r="G84" s="433">
        <f t="shared" si="1"/>
        <v>100</v>
      </c>
    </row>
    <row r="85" spans="1:7" s="114" customFormat="1" ht="45.75" customHeight="1">
      <c r="A85" s="196" t="s">
        <v>98</v>
      </c>
      <c r="B85" s="198" t="s">
        <v>475</v>
      </c>
      <c r="C85" s="203" t="s">
        <v>44</v>
      </c>
      <c r="D85" s="269" t="s">
        <v>452</v>
      </c>
      <c r="E85" s="212">
        <v>338196.19</v>
      </c>
      <c r="F85" s="212">
        <v>338196.19</v>
      </c>
      <c r="G85" s="433">
        <f t="shared" si="1"/>
        <v>100</v>
      </c>
    </row>
    <row r="86" spans="1:7" s="114" customFormat="1" ht="55.5" customHeight="1">
      <c r="A86" s="195" t="s">
        <v>95</v>
      </c>
      <c r="B86" s="198" t="s">
        <v>445</v>
      </c>
      <c r="C86" s="203" t="s">
        <v>97</v>
      </c>
      <c r="D86" s="269" t="s">
        <v>370</v>
      </c>
      <c r="E86" s="212">
        <v>600000</v>
      </c>
      <c r="F86" s="212">
        <v>600000</v>
      </c>
      <c r="G86" s="433">
        <f t="shared" si="1"/>
        <v>100</v>
      </c>
    </row>
    <row r="87" spans="1:7" s="114" customFormat="1" ht="23.25" customHeight="1">
      <c r="A87" s="195" t="s">
        <v>141</v>
      </c>
      <c r="B87" s="198" t="s">
        <v>475</v>
      </c>
      <c r="C87" s="203" t="s">
        <v>115</v>
      </c>
      <c r="D87" s="269" t="s">
        <v>448</v>
      </c>
      <c r="E87" s="212">
        <v>555000</v>
      </c>
      <c r="F87" s="212">
        <v>517230</v>
      </c>
      <c r="G87" s="433">
        <f t="shared" si="1"/>
        <v>93.194594594594591</v>
      </c>
    </row>
    <row r="88" spans="1:7" ht="67.5" customHeight="1">
      <c r="A88" s="266" t="s">
        <v>178</v>
      </c>
      <c r="B88" s="215" t="s">
        <v>309</v>
      </c>
      <c r="C88" s="270" t="s">
        <v>494</v>
      </c>
      <c r="D88" s="276" t="s">
        <v>309</v>
      </c>
      <c r="E88" s="216">
        <f>E94+E89+E93</f>
        <v>1294791.56</v>
      </c>
      <c r="F88" s="216">
        <f>F94+F89</f>
        <v>1022070.92</v>
      </c>
      <c r="G88" s="216">
        <f t="shared" si="1"/>
        <v>78.937100887497294</v>
      </c>
    </row>
    <row r="89" spans="1:7" ht="47.25" customHeight="1">
      <c r="A89" s="267" t="s">
        <v>513</v>
      </c>
      <c r="B89" s="198" t="s">
        <v>309</v>
      </c>
      <c r="C89" s="297" t="s">
        <v>0</v>
      </c>
      <c r="D89" s="298" t="s">
        <v>309</v>
      </c>
      <c r="E89" s="211">
        <f>E90+E91</f>
        <v>0</v>
      </c>
      <c r="F89" s="211">
        <f>F90+F91</f>
        <v>0</v>
      </c>
      <c r="G89" s="433">
        <v>0</v>
      </c>
    </row>
    <row r="90" spans="1:7" ht="94.5" customHeight="1">
      <c r="A90" s="267" t="s">
        <v>123</v>
      </c>
      <c r="B90" s="136" t="s">
        <v>474</v>
      </c>
      <c r="C90" s="269" t="s">
        <v>1</v>
      </c>
      <c r="D90" s="269" t="s">
        <v>448</v>
      </c>
      <c r="E90" s="211">
        <v>0</v>
      </c>
      <c r="F90" s="211">
        <v>0</v>
      </c>
      <c r="G90" s="433">
        <v>0</v>
      </c>
    </row>
    <row r="91" spans="1:7" ht="80.25" customHeight="1">
      <c r="A91" s="267" t="s">
        <v>3</v>
      </c>
      <c r="B91" s="136" t="s">
        <v>474</v>
      </c>
      <c r="C91" s="269" t="s">
        <v>2</v>
      </c>
      <c r="D91" s="269" t="s">
        <v>448</v>
      </c>
      <c r="E91" s="211">
        <v>0</v>
      </c>
      <c r="F91" s="211">
        <v>0</v>
      </c>
      <c r="G91" s="433">
        <v>0</v>
      </c>
    </row>
    <row r="92" spans="1:7" ht="20.25" customHeight="1">
      <c r="A92" s="194" t="s">
        <v>171</v>
      </c>
      <c r="B92" s="198" t="s">
        <v>309</v>
      </c>
      <c r="C92" s="297" t="s">
        <v>495</v>
      </c>
      <c r="D92" s="298" t="s">
        <v>309</v>
      </c>
      <c r="E92" s="211">
        <f>E94+E93</f>
        <v>1294791.56</v>
      </c>
      <c r="F92" s="211">
        <f>F94</f>
        <v>1022070.92</v>
      </c>
      <c r="G92" s="433">
        <f t="shared" si="1"/>
        <v>78.937100887497294</v>
      </c>
    </row>
    <row r="93" spans="1:7" ht="25.5" customHeight="1">
      <c r="A93" s="566" t="s">
        <v>421</v>
      </c>
      <c r="B93" s="198" t="s">
        <v>319</v>
      </c>
      <c r="C93" s="269" t="s">
        <v>143</v>
      </c>
      <c r="D93" s="269" t="s">
        <v>448</v>
      </c>
      <c r="E93" s="211">
        <v>272720.64000000001</v>
      </c>
      <c r="F93" s="211">
        <v>0</v>
      </c>
      <c r="G93" s="433">
        <f t="shared" si="1"/>
        <v>0</v>
      </c>
    </row>
    <row r="94" spans="1:7" ht="28.5" customHeight="1">
      <c r="A94" s="645"/>
      <c r="B94" s="136" t="s">
        <v>474</v>
      </c>
      <c r="C94" s="269" t="s">
        <v>143</v>
      </c>
      <c r="D94" s="269" t="s">
        <v>448</v>
      </c>
      <c r="E94" s="211">
        <v>1022070.92</v>
      </c>
      <c r="F94" s="211">
        <v>1022070.92</v>
      </c>
      <c r="G94" s="433">
        <f t="shared" si="1"/>
        <v>100</v>
      </c>
    </row>
    <row r="95" spans="1:7" ht="49.5" customHeight="1">
      <c r="A95" s="299" t="s">
        <v>59</v>
      </c>
      <c r="B95" s="215" t="s">
        <v>309</v>
      </c>
      <c r="C95" s="200" t="s">
        <v>60</v>
      </c>
      <c r="D95" s="273" t="s">
        <v>309</v>
      </c>
      <c r="E95" s="216">
        <f>E96</f>
        <v>70000</v>
      </c>
      <c r="F95" s="216">
        <f>F96</f>
        <v>70000</v>
      </c>
      <c r="G95" s="216">
        <f t="shared" si="1"/>
        <v>100</v>
      </c>
    </row>
    <row r="96" spans="1:7" ht="25.5" customHeight="1">
      <c r="A96" s="267" t="s">
        <v>171</v>
      </c>
      <c r="B96" s="198" t="s">
        <v>309</v>
      </c>
      <c r="C96" s="201" t="s">
        <v>61</v>
      </c>
      <c r="D96" s="274" t="s">
        <v>309</v>
      </c>
      <c r="E96" s="211">
        <f>E97</f>
        <v>70000</v>
      </c>
      <c r="F96" s="211">
        <f>F97</f>
        <v>70000</v>
      </c>
      <c r="G96" s="433">
        <f t="shared" si="1"/>
        <v>100</v>
      </c>
    </row>
    <row r="97" spans="1:8" ht="48" customHeight="1">
      <c r="A97" s="267" t="s">
        <v>66</v>
      </c>
      <c r="B97" s="198" t="s">
        <v>475</v>
      </c>
      <c r="C97" s="201" t="s">
        <v>64</v>
      </c>
      <c r="D97" s="274" t="s">
        <v>448</v>
      </c>
      <c r="E97" s="211">
        <v>70000</v>
      </c>
      <c r="F97" s="211">
        <v>70000</v>
      </c>
      <c r="G97" s="433">
        <f t="shared" si="1"/>
        <v>100</v>
      </c>
    </row>
    <row r="98" spans="1:8" ht="39" customHeight="1">
      <c r="A98" s="299" t="s">
        <v>74</v>
      </c>
      <c r="B98" s="215" t="s">
        <v>309</v>
      </c>
      <c r="C98" s="200" t="s">
        <v>75</v>
      </c>
      <c r="D98" s="273" t="s">
        <v>309</v>
      </c>
      <c r="E98" s="216">
        <f>E99</f>
        <v>27107382.77</v>
      </c>
      <c r="F98" s="216">
        <f>F99</f>
        <v>27107382.77</v>
      </c>
      <c r="G98" s="216">
        <f t="shared" si="1"/>
        <v>100</v>
      </c>
    </row>
    <row r="99" spans="1:8" ht="23.25" customHeight="1">
      <c r="A99" s="267" t="s">
        <v>171</v>
      </c>
      <c r="B99" s="198" t="s">
        <v>309</v>
      </c>
      <c r="C99" s="201" t="s">
        <v>72</v>
      </c>
      <c r="D99" s="274" t="s">
        <v>309</v>
      </c>
      <c r="E99" s="211">
        <f>E100+E101+E102+E103</f>
        <v>27107382.77</v>
      </c>
      <c r="F99" s="211">
        <f>F100+F101+F102+F103</f>
        <v>27107382.77</v>
      </c>
      <c r="G99" s="433">
        <f t="shared" si="1"/>
        <v>100</v>
      </c>
    </row>
    <row r="100" spans="1:8" ht="49.5" customHeight="1">
      <c r="A100" s="267" t="s">
        <v>5</v>
      </c>
      <c r="B100" s="198" t="s">
        <v>474</v>
      </c>
      <c r="C100" s="269" t="s">
        <v>6</v>
      </c>
      <c r="D100" s="274" t="s">
        <v>440</v>
      </c>
      <c r="E100" s="211">
        <v>18000000</v>
      </c>
      <c r="F100" s="211">
        <v>18000000</v>
      </c>
      <c r="G100" s="433">
        <f t="shared" si="1"/>
        <v>100</v>
      </c>
    </row>
    <row r="101" spans="1:8" ht="51.75" customHeight="1">
      <c r="A101" s="267" t="s">
        <v>8</v>
      </c>
      <c r="B101" s="198" t="s">
        <v>474</v>
      </c>
      <c r="C101" s="269" t="s">
        <v>7</v>
      </c>
      <c r="D101" s="274" t="s">
        <v>440</v>
      </c>
      <c r="E101" s="211">
        <v>556710</v>
      </c>
      <c r="F101" s="211">
        <v>556710</v>
      </c>
      <c r="G101" s="433">
        <f t="shared" si="1"/>
        <v>100</v>
      </c>
    </row>
    <row r="102" spans="1:8" ht="29.25" customHeight="1">
      <c r="A102" s="566" t="s">
        <v>11</v>
      </c>
      <c r="B102" s="632" t="s">
        <v>474</v>
      </c>
      <c r="C102" s="605" t="s">
        <v>12</v>
      </c>
      <c r="D102" s="274" t="s">
        <v>448</v>
      </c>
      <c r="E102" s="211">
        <v>1588931.72</v>
      </c>
      <c r="F102" s="211">
        <v>1588931.72</v>
      </c>
      <c r="G102" s="433">
        <f t="shared" si="1"/>
        <v>100</v>
      </c>
    </row>
    <row r="103" spans="1:8" ht="27.75" customHeight="1">
      <c r="A103" s="641"/>
      <c r="B103" s="642"/>
      <c r="C103" s="643"/>
      <c r="D103" s="274" t="s">
        <v>440</v>
      </c>
      <c r="E103" s="211">
        <v>6961741.0499999998</v>
      </c>
      <c r="F103" s="211">
        <v>6961741.0499999998</v>
      </c>
      <c r="G103" s="433">
        <f t="shared" si="1"/>
        <v>100</v>
      </c>
    </row>
    <row r="104" spans="1:8" ht="36.75" customHeight="1">
      <c r="A104" s="299" t="s">
        <v>86</v>
      </c>
      <c r="B104" s="215" t="s">
        <v>309</v>
      </c>
      <c r="C104" s="275" t="s">
        <v>87</v>
      </c>
      <c r="D104" s="273" t="s">
        <v>309</v>
      </c>
      <c r="E104" s="216">
        <f>E105</f>
        <v>35000</v>
      </c>
      <c r="F104" s="216">
        <f>F105</f>
        <v>35000</v>
      </c>
      <c r="G104" s="216">
        <f t="shared" si="1"/>
        <v>100</v>
      </c>
    </row>
    <row r="105" spans="1:8" ht="27.75" customHeight="1">
      <c r="A105" s="267" t="s">
        <v>171</v>
      </c>
      <c r="B105" s="198" t="s">
        <v>309</v>
      </c>
      <c r="C105" s="269" t="s">
        <v>90</v>
      </c>
      <c r="D105" s="274" t="s">
        <v>309</v>
      </c>
      <c r="E105" s="211">
        <f>E106+E107</f>
        <v>35000</v>
      </c>
      <c r="F105" s="211">
        <f>F106+F107</f>
        <v>35000</v>
      </c>
      <c r="G105" s="433">
        <f t="shared" si="1"/>
        <v>100</v>
      </c>
    </row>
    <row r="106" spans="1:8" ht="41.25" customHeight="1">
      <c r="A106" s="267" t="s">
        <v>89</v>
      </c>
      <c r="B106" s="198" t="s">
        <v>474</v>
      </c>
      <c r="C106" s="269" t="s">
        <v>92</v>
      </c>
      <c r="D106" s="274" t="s">
        <v>448</v>
      </c>
      <c r="E106" s="211">
        <v>20000</v>
      </c>
      <c r="F106" s="211">
        <v>20000</v>
      </c>
      <c r="G106" s="433">
        <f t="shared" si="1"/>
        <v>100</v>
      </c>
    </row>
    <row r="107" spans="1:8" ht="36" customHeight="1">
      <c r="A107" s="267" t="s">
        <v>242</v>
      </c>
      <c r="B107" s="198" t="s">
        <v>445</v>
      </c>
      <c r="C107" s="269" t="s">
        <v>92</v>
      </c>
      <c r="D107" s="274" t="s">
        <v>448</v>
      </c>
      <c r="E107" s="211">
        <v>15000</v>
      </c>
      <c r="F107" s="211">
        <v>15000</v>
      </c>
      <c r="G107" s="433">
        <f t="shared" si="1"/>
        <v>100</v>
      </c>
    </row>
    <row r="108" spans="1:8" ht="36" customHeight="1">
      <c r="A108" s="299" t="s">
        <v>22</v>
      </c>
      <c r="B108" s="215" t="s">
        <v>309</v>
      </c>
      <c r="C108" s="275" t="s">
        <v>21</v>
      </c>
      <c r="D108" s="273" t="s">
        <v>309</v>
      </c>
      <c r="E108" s="216">
        <f>E109</f>
        <v>3305232</v>
      </c>
      <c r="F108" s="216">
        <f>F109</f>
        <v>3305232</v>
      </c>
      <c r="G108" s="216">
        <f t="shared" si="1"/>
        <v>100</v>
      </c>
    </row>
    <row r="109" spans="1:8" ht="29.25" customHeight="1">
      <c r="A109" s="267" t="s">
        <v>171</v>
      </c>
      <c r="B109" s="198" t="s">
        <v>309</v>
      </c>
      <c r="C109" s="269" t="s">
        <v>20</v>
      </c>
      <c r="D109" s="274" t="s">
        <v>309</v>
      </c>
      <c r="E109" s="211">
        <f>E110</f>
        <v>3305232</v>
      </c>
      <c r="F109" s="211">
        <f>F110</f>
        <v>3305232</v>
      </c>
      <c r="G109" s="433">
        <f t="shared" si="1"/>
        <v>100</v>
      </c>
    </row>
    <row r="110" spans="1:8" ht="36" customHeight="1">
      <c r="A110" s="267" t="s">
        <v>124</v>
      </c>
      <c r="B110" s="198" t="s">
        <v>474</v>
      </c>
      <c r="C110" s="269" t="s">
        <v>18</v>
      </c>
      <c r="D110" s="274" t="s">
        <v>462</v>
      </c>
      <c r="E110" s="211">
        <v>3305232</v>
      </c>
      <c r="F110" s="211">
        <v>3305232</v>
      </c>
      <c r="G110" s="433">
        <f t="shared" si="1"/>
        <v>100</v>
      </c>
    </row>
    <row r="111" spans="1:8">
      <c r="A111" s="208" t="s">
        <v>425</v>
      </c>
      <c r="B111" s="215" t="s">
        <v>309</v>
      </c>
      <c r="C111" s="218" t="s">
        <v>471</v>
      </c>
      <c r="D111" s="273" t="s">
        <v>309</v>
      </c>
      <c r="E111" s="213">
        <f>E112</f>
        <v>155475917.75999999</v>
      </c>
      <c r="F111" s="213">
        <f>F112</f>
        <v>151619315.41</v>
      </c>
      <c r="G111" s="433">
        <f t="shared" si="1"/>
        <v>97.519485714853133</v>
      </c>
      <c r="H111" s="434"/>
    </row>
    <row r="112" spans="1:8">
      <c r="A112" s="205" t="s">
        <v>413</v>
      </c>
      <c r="B112" s="198" t="s">
        <v>309</v>
      </c>
      <c r="C112" s="207" t="s">
        <v>472</v>
      </c>
      <c r="D112" s="274" t="s">
        <v>309</v>
      </c>
      <c r="E112" s="212">
        <f>SUM(E113:E182)</f>
        <v>155475917.75999999</v>
      </c>
      <c r="F112" s="212">
        <f>SUM(F113:F182)</f>
        <v>151619315.41</v>
      </c>
      <c r="G112" s="433">
        <f t="shared" si="1"/>
        <v>97.519485714853133</v>
      </c>
    </row>
    <row r="113" spans="1:7">
      <c r="A113" s="196" t="s">
        <v>314</v>
      </c>
      <c r="B113" s="198" t="s">
        <v>306</v>
      </c>
      <c r="C113" s="207" t="s">
        <v>33</v>
      </c>
      <c r="D113" s="274" t="s">
        <v>447</v>
      </c>
      <c r="E113" s="212">
        <v>1953445.69</v>
      </c>
      <c r="F113" s="212">
        <v>1953445.69</v>
      </c>
      <c r="G113" s="433">
        <f t="shared" si="1"/>
        <v>100</v>
      </c>
    </row>
    <row r="114" spans="1:7" ht="15.75" customHeight="1">
      <c r="A114" s="194" t="s">
        <v>317</v>
      </c>
      <c r="B114" s="198" t="s">
        <v>306</v>
      </c>
      <c r="C114" s="207" t="s">
        <v>35</v>
      </c>
      <c r="D114" s="274" t="s">
        <v>447</v>
      </c>
      <c r="E114" s="212">
        <v>1456610.47</v>
      </c>
      <c r="F114" s="212">
        <v>1456610.47</v>
      </c>
      <c r="G114" s="433">
        <f t="shared" si="1"/>
        <v>100</v>
      </c>
    </row>
    <row r="115" spans="1:7">
      <c r="A115" s="566" t="s">
        <v>414</v>
      </c>
      <c r="B115" s="632" t="s">
        <v>319</v>
      </c>
      <c r="C115" s="637" t="s">
        <v>36</v>
      </c>
      <c r="D115" s="274" t="s">
        <v>447</v>
      </c>
      <c r="E115" s="212">
        <v>27412270.239999998</v>
      </c>
      <c r="F115" s="212">
        <v>27374479.940000001</v>
      </c>
      <c r="G115" s="433">
        <f t="shared" si="1"/>
        <v>99.862140932986804</v>
      </c>
    </row>
    <row r="116" spans="1:7">
      <c r="A116" s="644"/>
      <c r="B116" s="606"/>
      <c r="C116" s="638"/>
      <c r="D116" s="274" t="s">
        <v>448</v>
      </c>
      <c r="E116" s="212">
        <v>191358.4</v>
      </c>
      <c r="F116" s="212">
        <v>177358.4</v>
      </c>
      <c r="G116" s="433">
        <f t="shared" si="1"/>
        <v>92.683885316766862</v>
      </c>
    </row>
    <row r="117" spans="1:7">
      <c r="A117" s="609"/>
      <c r="B117" s="607"/>
      <c r="C117" s="639"/>
      <c r="D117" s="274" t="s">
        <v>455</v>
      </c>
      <c r="E117" s="212">
        <v>72350.789999999994</v>
      </c>
      <c r="F117" s="212">
        <v>72350.789999999994</v>
      </c>
      <c r="G117" s="433">
        <f t="shared" si="1"/>
        <v>100</v>
      </c>
    </row>
    <row r="118" spans="1:7">
      <c r="A118" s="566" t="s">
        <v>414</v>
      </c>
      <c r="B118" s="632" t="s">
        <v>306</v>
      </c>
      <c r="C118" s="637" t="s">
        <v>36</v>
      </c>
      <c r="D118" s="274" t="s">
        <v>447</v>
      </c>
      <c r="E118" s="212">
        <v>1871859.84</v>
      </c>
      <c r="F118" s="212">
        <v>1867776.84</v>
      </c>
      <c r="G118" s="433">
        <f t="shared" si="1"/>
        <v>99.781874694207872</v>
      </c>
    </row>
    <row r="119" spans="1:7">
      <c r="A119" s="636"/>
      <c r="B119" s="606"/>
      <c r="C119" s="638"/>
      <c r="D119" s="274" t="s">
        <v>448</v>
      </c>
      <c r="E119" s="212">
        <v>54250</v>
      </c>
      <c r="F119" s="212">
        <v>54250</v>
      </c>
      <c r="G119" s="433">
        <f t="shared" si="1"/>
        <v>100</v>
      </c>
    </row>
    <row r="120" spans="1:7">
      <c r="A120" s="609"/>
      <c r="B120" s="607"/>
      <c r="C120" s="639"/>
      <c r="D120" s="274" t="s">
        <v>455</v>
      </c>
      <c r="E120" s="212">
        <v>0</v>
      </c>
      <c r="F120" s="212">
        <v>0</v>
      </c>
      <c r="G120" s="433">
        <v>0</v>
      </c>
    </row>
    <row r="121" spans="1:7">
      <c r="A121" s="566" t="s">
        <v>414</v>
      </c>
      <c r="B121" s="632" t="s">
        <v>253</v>
      </c>
      <c r="C121" s="637" t="s">
        <v>36</v>
      </c>
      <c r="D121" s="274" t="s">
        <v>447</v>
      </c>
      <c r="E121" s="212">
        <v>863088.04</v>
      </c>
      <c r="F121" s="212">
        <v>863088.04</v>
      </c>
      <c r="G121" s="433">
        <f t="shared" si="1"/>
        <v>100</v>
      </c>
    </row>
    <row r="122" spans="1:7">
      <c r="A122" s="644"/>
      <c r="B122" s="606"/>
      <c r="C122" s="638"/>
      <c r="D122" s="274" t="s">
        <v>448</v>
      </c>
      <c r="E122" s="212">
        <v>3750</v>
      </c>
      <c r="F122" s="212">
        <v>3750</v>
      </c>
      <c r="G122" s="433">
        <f t="shared" si="1"/>
        <v>100</v>
      </c>
    </row>
    <row r="123" spans="1:7">
      <c r="A123" s="609"/>
      <c r="B123" s="607"/>
      <c r="C123" s="639"/>
      <c r="D123" s="274" t="s">
        <v>455</v>
      </c>
      <c r="E123" s="212">
        <v>0</v>
      </c>
      <c r="F123" s="212">
        <v>0</v>
      </c>
      <c r="G123" s="433">
        <v>0</v>
      </c>
    </row>
    <row r="124" spans="1:7">
      <c r="A124" s="646" t="s">
        <v>414</v>
      </c>
      <c r="B124" s="632" t="s">
        <v>475</v>
      </c>
      <c r="C124" s="620" t="s">
        <v>36</v>
      </c>
      <c r="D124" s="274" t="s">
        <v>448</v>
      </c>
      <c r="E124" s="212">
        <v>14500</v>
      </c>
      <c r="F124" s="212">
        <v>11337.1</v>
      </c>
      <c r="G124" s="433">
        <f t="shared" si="1"/>
        <v>78.186896551724132</v>
      </c>
    </row>
    <row r="125" spans="1:7">
      <c r="A125" s="647"/>
      <c r="B125" s="607"/>
      <c r="C125" s="622"/>
      <c r="D125" s="274" t="s">
        <v>455</v>
      </c>
      <c r="E125" s="212">
        <v>85560</v>
      </c>
      <c r="F125" s="212">
        <v>85560</v>
      </c>
      <c r="G125" s="433">
        <f t="shared" si="1"/>
        <v>100</v>
      </c>
    </row>
    <row r="126" spans="1:7" ht="31.5">
      <c r="A126" s="194" t="s">
        <v>323</v>
      </c>
      <c r="B126" s="198" t="s">
        <v>319</v>
      </c>
      <c r="C126" s="207" t="s">
        <v>37</v>
      </c>
      <c r="D126" s="274" t="s">
        <v>447</v>
      </c>
      <c r="E126" s="212">
        <v>1514839.61</v>
      </c>
      <c r="F126" s="212">
        <v>1514839.61</v>
      </c>
      <c r="G126" s="433">
        <f t="shared" si="1"/>
        <v>100</v>
      </c>
    </row>
    <row r="127" spans="1:7" ht="32.25" customHeight="1">
      <c r="A127" s="194" t="s">
        <v>385</v>
      </c>
      <c r="B127" s="198" t="s">
        <v>253</v>
      </c>
      <c r="C127" s="207" t="s">
        <v>40</v>
      </c>
      <c r="D127" s="274" t="s">
        <v>447</v>
      </c>
      <c r="E127" s="212">
        <v>1001261.96</v>
      </c>
      <c r="F127" s="212">
        <v>1001261.96</v>
      </c>
      <c r="G127" s="433">
        <f t="shared" si="1"/>
        <v>100</v>
      </c>
    </row>
    <row r="128" spans="1:7">
      <c r="A128" s="620" t="s">
        <v>235</v>
      </c>
      <c r="B128" s="632" t="s">
        <v>474</v>
      </c>
      <c r="C128" s="637" t="s">
        <v>46</v>
      </c>
      <c r="D128" s="274" t="s">
        <v>450</v>
      </c>
      <c r="E128" s="212">
        <v>19534098.440000001</v>
      </c>
      <c r="F128" s="212">
        <v>19521148.449999999</v>
      </c>
      <c r="G128" s="433">
        <f t="shared" si="1"/>
        <v>99.933705719566333</v>
      </c>
    </row>
    <row r="129" spans="1:7">
      <c r="A129" s="621"/>
      <c r="B129" s="606"/>
      <c r="C129" s="638"/>
      <c r="D129" s="274" t="s">
        <v>448</v>
      </c>
      <c r="E129" s="212">
        <v>7486130.3399999999</v>
      </c>
      <c r="F129" s="212">
        <v>6954453.1500000004</v>
      </c>
      <c r="G129" s="433">
        <f t="shared" si="1"/>
        <v>92.897836854921763</v>
      </c>
    </row>
    <row r="130" spans="1:7">
      <c r="A130" s="621"/>
      <c r="B130" s="606"/>
      <c r="C130" s="638"/>
      <c r="D130" s="274" t="s">
        <v>464</v>
      </c>
      <c r="E130" s="212">
        <v>2300</v>
      </c>
      <c r="F130" s="212">
        <v>2300</v>
      </c>
      <c r="G130" s="433">
        <f t="shared" si="1"/>
        <v>100</v>
      </c>
    </row>
    <row r="131" spans="1:7">
      <c r="A131" s="622"/>
      <c r="B131" s="607"/>
      <c r="C131" s="648"/>
      <c r="D131" s="274" t="s">
        <v>455</v>
      </c>
      <c r="E131" s="212">
        <v>325247.15000000002</v>
      </c>
      <c r="F131" s="212">
        <v>325247.15000000002</v>
      </c>
      <c r="G131" s="433">
        <f t="shared" si="1"/>
        <v>100</v>
      </c>
    </row>
    <row r="132" spans="1:7">
      <c r="A132" s="631" t="s">
        <v>235</v>
      </c>
      <c r="B132" s="632" t="s">
        <v>475</v>
      </c>
      <c r="C132" s="637" t="s">
        <v>46</v>
      </c>
      <c r="D132" s="274" t="s">
        <v>450</v>
      </c>
      <c r="E132" s="212">
        <v>935256.93</v>
      </c>
      <c r="F132" s="212">
        <v>935256.93</v>
      </c>
      <c r="G132" s="433">
        <f t="shared" si="1"/>
        <v>100</v>
      </c>
    </row>
    <row r="133" spans="1:7">
      <c r="A133" s="649"/>
      <c r="B133" s="606"/>
      <c r="C133" s="638"/>
      <c r="D133" s="274" t="s">
        <v>448</v>
      </c>
      <c r="E133" s="212">
        <v>72884</v>
      </c>
      <c r="F133" s="212">
        <v>72884</v>
      </c>
      <c r="G133" s="433">
        <f t="shared" si="1"/>
        <v>100</v>
      </c>
    </row>
    <row r="134" spans="1:7">
      <c r="A134" s="614"/>
      <c r="B134" s="607"/>
      <c r="C134" s="639"/>
      <c r="D134" s="274" t="s">
        <v>455</v>
      </c>
      <c r="E134" s="212">
        <v>0</v>
      </c>
      <c r="F134" s="212">
        <v>0</v>
      </c>
      <c r="G134" s="433">
        <v>0</v>
      </c>
    </row>
    <row r="135" spans="1:7">
      <c r="A135" s="631" t="s">
        <v>426</v>
      </c>
      <c r="B135" s="632" t="s">
        <v>475</v>
      </c>
      <c r="C135" s="637" t="s">
        <v>47</v>
      </c>
      <c r="D135" s="274" t="s">
        <v>450</v>
      </c>
      <c r="E135" s="212">
        <v>3499085.89</v>
      </c>
      <c r="F135" s="212">
        <v>3499085.89</v>
      </c>
      <c r="G135" s="433">
        <f t="shared" si="1"/>
        <v>100</v>
      </c>
    </row>
    <row r="136" spans="1:7">
      <c r="A136" s="650"/>
      <c r="B136" s="651"/>
      <c r="C136" s="653"/>
      <c r="D136" s="274" t="s">
        <v>448</v>
      </c>
      <c r="E136" s="212">
        <v>383315.5</v>
      </c>
      <c r="F136" s="212">
        <v>383171.5</v>
      </c>
      <c r="G136" s="433">
        <f t="shared" si="1"/>
        <v>99.962433034928139</v>
      </c>
    </row>
    <row r="137" spans="1:7">
      <c r="A137" s="614"/>
      <c r="B137" s="652"/>
      <c r="C137" s="639"/>
      <c r="D137" s="274" t="s">
        <v>455</v>
      </c>
      <c r="E137" s="212">
        <v>0</v>
      </c>
      <c r="F137" s="212">
        <v>0</v>
      </c>
      <c r="G137" s="433">
        <v>0</v>
      </c>
    </row>
    <row r="138" spans="1:7" ht="28.5" customHeight="1">
      <c r="A138" s="620" t="s">
        <v>428</v>
      </c>
      <c r="B138" s="198" t="s">
        <v>319</v>
      </c>
      <c r="C138" s="207" t="s">
        <v>41</v>
      </c>
      <c r="D138" s="274" t="s">
        <v>448</v>
      </c>
      <c r="E138" s="212">
        <v>0</v>
      </c>
      <c r="F138" s="212">
        <v>0</v>
      </c>
      <c r="G138" s="433">
        <v>0</v>
      </c>
    </row>
    <row r="139" spans="1:7" ht="26.25" customHeight="1">
      <c r="A139" s="621"/>
      <c r="B139" s="198" t="s">
        <v>474</v>
      </c>
      <c r="C139" s="207" t="s">
        <v>41</v>
      </c>
      <c r="D139" s="274" t="s">
        <v>448</v>
      </c>
      <c r="E139" s="212">
        <v>448006</v>
      </c>
      <c r="F139" s="212">
        <v>448006</v>
      </c>
      <c r="G139" s="433">
        <f t="shared" si="1"/>
        <v>100</v>
      </c>
    </row>
    <row r="140" spans="1:7" ht="26.25" customHeight="1">
      <c r="A140" s="621"/>
      <c r="B140" s="198" t="s">
        <v>475</v>
      </c>
      <c r="C140" s="207" t="s">
        <v>41</v>
      </c>
      <c r="D140" s="274" t="s">
        <v>448</v>
      </c>
      <c r="E140" s="212">
        <v>39994</v>
      </c>
      <c r="F140" s="212">
        <v>39994</v>
      </c>
      <c r="G140" s="433">
        <f t="shared" si="1"/>
        <v>100</v>
      </c>
    </row>
    <row r="141" spans="1:7" ht="28.5" customHeight="1">
      <c r="A141" s="622"/>
      <c r="B141" s="198" t="s">
        <v>475</v>
      </c>
      <c r="C141" s="207" t="s">
        <v>41</v>
      </c>
      <c r="D141" s="274" t="s">
        <v>462</v>
      </c>
      <c r="E141" s="212">
        <v>1712000</v>
      </c>
      <c r="F141" s="212">
        <v>1712000</v>
      </c>
      <c r="G141" s="433">
        <f t="shared" si="1"/>
        <v>100</v>
      </c>
    </row>
    <row r="142" spans="1:7" ht="23.25" customHeight="1">
      <c r="A142" s="196" t="s">
        <v>104</v>
      </c>
      <c r="B142" s="198" t="s">
        <v>475</v>
      </c>
      <c r="C142" s="207" t="s">
        <v>106</v>
      </c>
      <c r="D142" s="274" t="s">
        <v>107</v>
      </c>
      <c r="E142" s="212">
        <v>3790137.1</v>
      </c>
      <c r="F142" s="212">
        <v>3790137.1</v>
      </c>
      <c r="G142" s="433">
        <f t="shared" si="1"/>
        <v>100</v>
      </c>
    </row>
    <row r="143" spans="1:7" ht="32.25" customHeight="1">
      <c r="A143" s="566" t="s">
        <v>28</v>
      </c>
      <c r="B143" s="198" t="s">
        <v>319</v>
      </c>
      <c r="C143" s="637" t="s">
        <v>48</v>
      </c>
      <c r="D143" s="274" t="s">
        <v>455</v>
      </c>
      <c r="E143" s="212">
        <v>472152.84</v>
      </c>
      <c r="F143" s="212">
        <v>472100.47</v>
      </c>
      <c r="G143" s="433">
        <f t="shared" ref="G143:G183" si="2">F143/E143*100</f>
        <v>99.988908252675117</v>
      </c>
    </row>
    <row r="144" spans="1:7" ht="34.5" customHeight="1">
      <c r="A144" s="614"/>
      <c r="B144" s="198" t="s">
        <v>475</v>
      </c>
      <c r="C144" s="607"/>
      <c r="D144" s="437">
        <v>240</v>
      </c>
      <c r="E144" s="212">
        <v>400000</v>
      </c>
      <c r="F144" s="212">
        <v>400000</v>
      </c>
      <c r="G144" s="433">
        <f t="shared" si="2"/>
        <v>100</v>
      </c>
    </row>
    <row r="145" spans="1:7" ht="39" customHeight="1">
      <c r="A145" s="656" t="s">
        <v>418</v>
      </c>
      <c r="B145" s="632" t="s">
        <v>319</v>
      </c>
      <c r="C145" s="637" t="s">
        <v>49</v>
      </c>
      <c r="D145" s="274" t="s">
        <v>464</v>
      </c>
      <c r="E145" s="212">
        <v>8590966.4700000007</v>
      </c>
      <c r="F145" s="212">
        <v>8590966.4700000007</v>
      </c>
      <c r="G145" s="433">
        <f t="shared" si="2"/>
        <v>100</v>
      </c>
    </row>
    <row r="146" spans="1:7" ht="40.5" customHeight="1">
      <c r="A146" s="657"/>
      <c r="B146" s="642"/>
      <c r="C146" s="648"/>
      <c r="D146" s="274" t="s">
        <v>455</v>
      </c>
      <c r="E146" s="212">
        <v>1220000</v>
      </c>
      <c r="F146" s="212">
        <v>1220000</v>
      </c>
      <c r="G146" s="433">
        <f t="shared" si="2"/>
        <v>100</v>
      </c>
    </row>
    <row r="147" spans="1:7" ht="25.5" customHeight="1">
      <c r="A147" s="658" t="s">
        <v>432</v>
      </c>
      <c r="B147" s="198" t="s">
        <v>475</v>
      </c>
      <c r="C147" s="207" t="s">
        <v>174</v>
      </c>
      <c r="D147" s="274" t="s">
        <v>448</v>
      </c>
      <c r="E147" s="212">
        <v>870802</v>
      </c>
      <c r="F147" s="212">
        <v>870802</v>
      </c>
      <c r="G147" s="433">
        <f t="shared" si="2"/>
        <v>100</v>
      </c>
    </row>
    <row r="148" spans="1:7" ht="24" customHeight="1">
      <c r="A148" s="659"/>
      <c r="B148" s="198" t="s">
        <v>319</v>
      </c>
      <c r="C148" s="207" t="s">
        <v>174</v>
      </c>
      <c r="D148" s="274" t="s">
        <v>448</v>
      </c>
      <c r="E148" s="212">
        <v>1437800</v>
      </c>
      <c r="F148" s="212">
        <v>1437715.36</v>
      </c>
      <c r="G148" s="433">
        <f t="shared" si="2"/>
        <v>99.994113228543611</v>
      </c>
    </row>
    <row r="149" spans="1:7" ht="24" customHeight="1">
      <c r="A149" s="194" t="s">
        <v>246</v>
      </c>
      <c r="B149" s="198" t="s">
        <v>475</v>
      </c>
      <c r="C149" s="207" t="s">
        <v>151</v>
      </c>
      <c r="D149" s="274" t="s">
        <v>462</v>
      </c>
      <c r="E149" s="212">
        <v>2528803.7999999998</v>
      </c>
      <c r="F149" s="212">
        <v>2528803.7999999998</v>
      </c>
      <c r="G149" s="433">
        <f t="shared" si="2"/>
        <v>100</v>
      </c>
    </row>
    <row r="150" spans="1:7" ht="24.75" customHeight="1">
      <c r="A150" s="194" t="s">
        <v>327</v>
      </c>
      <c r="B150" s="198" t="s">
        <v>475</v>
      </c>
      <c r="C150" s="207" t="s">
        <v>158</v>
      </c>
      <c r="D150" s="274" t="s">
        <v>468</v>
      </c>
      <c r="E150" s="212">
        <v>2975728.66</v>
      </c>
      <c r="F150" s="212">
        <v>2975728.66</v>
      </c>
      <c r="G150" s="433">
        <f t="shared" si="2"/>
        <v>100</v>
      </c>
    </row>
    <row r="151" spans="1:7" ht="17.25" customHeight="1">
      <c r="A151" s="631" t="s">
        <v>394</v>
      </c>
      <c r="B151" s="198" t="s">
        <v>474</v>
      </c>
      <c r="C151" s="207" t="s">
        <v>190</v>
      </c>
      <c r="D151" s="274" t="s">
        <v>448</v>
      </c>
      <c r="E151" s="212">
        <f>3178000+300000+436000</f>
        <v>3914000</v>
      </c>
      <c r="F151" s="212">
        <v>3814385.1</v>
      </c>
      <c r="G151" s="433">
        <f t="shared" si="2"/>
        <v>97.454908022483394</v>
      </c>
    </row>
    <row r="152" spans="1:7">
      <c r="A152" s="660"/>
      <c r="B152" s="198" t="s">
        <v>319</v>
      </c>
      <c r="C152" s="207" t="s">
        <v>190</v>
      </c>
      <c r="D152" s="274" t="s">
        <v>448</v>
      </c>
      <c r="E152" s="212">
        <v>670477.43000000005</v>
      </c>
      <c r="F152" s="212">
        <v>670477.43000000005</v>
      </c>
      <c r="G152" s="433">
        <f t="shared" si="2"/>
        <v>100</v>
      </c>
    </row>
    <row r="153" spans="1:7" ht="31.5">
      <c r="A153" s="194" t="s">
        <v>232</v>
      </c>
      <c r="B153" s="198" t="s">
        <v>474</v>
      </c>
      <c r="C153" s="201" t="s">
        <v>191</v>
      </c>
      <c r="D153" s="274" t="s">
        <v>448</v>
      </c>
      <c r="E153" s="212">
        <v>5989410</v>
      </c>
      <c r="F153" s="212">
        <v>5519841.1900000004</v>
      </c>
      <c r="G153" s="433">
        <f t="shared" si="2"/>
        <v>92.160015594190412</v>
      </c>
    </row>
    <row r="154" spans="1:7" ht="31.5">
      <c r="A154" s="194" t="s">
        <v>522</v>
      </c>
      <c r="B154" s="198" t="s">
        <v>319</v>
      </c>
      <c r="C154" s="201" t="s">
        <v>523</v>
      </c>
      <c r="D154" s="274" t="s">
        <v>448</v>
      </c>
      <c r="E154" s="212">
        <v>206291.89</v>
      </c>
      <c r="F154" s="212">
        <v>206291.89</v>
      </c>
      <c r="G154" s="433">
        <f t="shared" si="2"/>
        <v>100</v>
      </c>
    </row>
    <row r="155" spans="1:7" ht="24" customHeight="1">
      <c r="A155" s="194" t="s">
        <v>351</v>
      </c>
      <c r="B155" s="198" t="s">
        <v>474</v>
      </c>
      <c r="C155" s="201" t="s">
        <v>192</v>
      </c>
      <c r="D155" s="274" t="s">
        <v>448</v>
      </c>
      <c r="E155" s="212">
        <v>1098796.73</v>
      </c>
      <c r="F155" s="212">
        <v>1098796.73</v>
      </c>
      <c r="G155" s="433">
        <f t="shared" si="2"/>
        <v>100</v>
      </c>
    </row>
    <row r="156" spans="1:7" ht="21" customHeight="1">
      <c r="A156" s="194" t="s">
        <v>257</v>
      </c>
      <c r="B156" s="198" t="s">
        <v>474</v>
      </c>
      <c r="C156" s="201" t="s">
        <v>193</v>
      </c>
      <c r="D156" s="274" t="s">
        <v>448</v>
      </c>
      <c r="E156" s="212">
        <f>567881.26+1424.79</f>
        <v>569306.05000000005</v>
      </c>
      <c r="F156" s="212">
        <v>517444.33</v>
      </c>
      <c r="G156" s="433">
        <f t="shared" si="2"/>
        <v>90.890362046916579</v>
      </c>
    </row>
    <row r="157" spans="1:7">
      <c r="A157" s="624" t="s">
        <v>427</v>
      </c>
      <c r="B157" s="198" t="s">
        <v>319</v>
      </c>
      <c r="C157" s="201" t="s">
        <v>194</v>
      </c>
      <c r="D157" s="274" t="s">
        <v>448</v>
      </c>
      <c r="E157" s="212">
        <v>0</v>
      </c>
      <c r="F157" s="212">
        <v>0</v>
      </c>
      <c r="G157" s="433">
        <v>0</v>
      </c>
    </row>
    <row r="158" spans="1:7">
      <c r="A158" s="661"/>
      <c r="B158" s="198" t="s">
        <v>474</v>
      </c>
      <c r="C158" s="201" t="s">
        <v>194</v>
      </c>
      <c r="D158" s="274" t="s">
        <v>448</v>
      </c>
      <c r="E158" s="212">
        <v>5331560.55</v>
      </c>
      <c r="F158" s="212">
        <v>5177167.8</v>
      </c>
      <c r="G158" s="433">
        <f t="shared" si="2"/>
        <v>97.104173373778906</v>
      </c>
    </row>
    <row r="159" spans="1:7">
      <c r="A159" s="620" t="s">
        <v>172</v>
      </c>
      <c r="B159" s="206" t="s">
        <v>319</v>
      </c>
      <c r="C159" s="610" t="s">
        <v>173</v>
      </c>
      <c r="D159" s="277" t="s">
        <v>448</v>
      </c>
      <c r="E159" s="214">
        <v>574237.1</v>
      </c>
      <c r="F159" s="214">
        <v>574237.1</v>
      </c>
      <c r="G159" s="433">
        <f t="shared" si="2"/>
        <v>100</v>
      </c>
    </row>
    <row r="160" spans="1:7" ht="15.75" customHeight="1">
      <c r="A160" s="662"/>
      <c r="B160" s="206" t="s">
        <v>445</v>
      </c>
      <c r="C160" s="611"/>
      <c r="D160" s="277" t="s">
        <v>370</v>
      </c>
      <c r="E160" s="214">
        <v>531000</v>
      </c>
      <c r="F160" s="214">
        <v>531000</v>
      </c>
      <c r="G160" s="433">
        <f t="shared" si="2"/>
        <v>100</v>
      </c>
    </row>
    <row r="161" spans="1:7" ht="20.25" customHeight="1">
      <c r="A161" s="662"/>
      <c r="B161" s="206" t="s">
        <v>368</v>
      </c>
      <c r="C161" s="611"/>
      <c r="D161" s="277" t="s">
        <v>370</v>
      </c>
      <c r="E161" s="214">
        <v>270000</v>
      </c>
      <c r="F161" s="214">
        <v>270000</v>
      </c>
      <c r="G161" s="433">
        <f t="shared" si="2"/>
        <v>100</v>
      </c>
    </row>
    <row r="162" spans="1:7" ht="20.25" customHeight="1">
      <c r="A162" s="625"/>
      <c r="B162" s="206" t="s">
        <v>474</v>
      </c>
      <c r="C162" s="612"/>
      <c r="D162" s="277" t="s">
        <v>448</v>
      </c>
      <c r="E162" s="214">
        <v>8699000</v>
      </c>
      <c r="F162" s="214">
        <v>8663786.1799999997</v>
      </c>
      <c r="G162" s="433">
        <f t="shared" si="2"/>
        <v>99.595196919186108</v>
      </c>
    </row>
    <row r="163" spans="1:7" ht="34.5" customHeight="1">
      <c r="A163" s="196" t="s">
        <v>55</v>
      </c>
      <c r="B163" s="206" t="s">
        <v>475</v>
      </c>
      <c r="C163" s="209" t="s">
        <v>56</v>
      </c>
      <c r="D163" s="277" t="s">
        <v>462</v>
      </c>
      <c r="E163" s="214">
        <v>30000</v>
      </c>
      <c r="F163" s="214">
        <v>30000</v>
      </c>
      <c r="G163" s="433">
        <f t="shared" si="2"/>
        <v>100</v>
      </c>
    </row>
    <row r="164" spans="1:7" ht="79.5" customHeight="1">
      <c r="A164" s="196" t="s">
        <v>109</v>
      </c>
      <c r="B164" s="206" t="s">
        <v>474</v>
      </c>
      <c r="C164" s="209" t="s">
        <v>110</v>
      </c>
      <c r="D164" s="277" t="s">
        <v>440</v>
      </c>
      <c r="E164" s="214">
        <v>339400</v>
      </c>
      <c r="F164" s="214">
        <v>286132.01</v>
      </c>
      <c r="G164" s="433">
        <f t="shared" si="2"/>
        <v>84.305247495580431</v>
      </c>
    </row>
    <row r="165" spans="1:7" ht="42.75" customHeight="1">
      <c r="A165" s="196" t="s">
        <v>116</v>
      </c>
      <c r="B165" s="206" t="s">
        <v>445</v>
      </c>
      <c r="C165" s="209" t="s">
        <v>111</v>
      </c>
      <c r="D165" s="277" t="s">
        <v>113</v>
      </c>
      <c r="E165" s="214">
        <v>100000</v>
      </c>
      <c r="F165" s="214">
        <v>100000</v>
      </c>
      <c r="G165" s="433">
        <f t="shared" si="2"/>
        <v>100</v>
      </c>
    </row>
    <row r="166" spans="1:7" ht="36.75" customHeight="1">
      <c r="A166" s="311" t="s">
        <v>119</v>
      </c>
      <c r="B166" s="206" t="s">
        <v>474</v>
      </c>
      <c r="C166" s="209" t="s">
        <v>114</v>
      </c>
      <c r="D166" s="277" t="s">
        <v>448</v>
      </c>
      <c r="E166" s="214">
        <v>1540000</v>
      </c>
      <c r="F166" s="214">
        <v>1537562.72</v>
      </c>
      <c r="G166" s="433">
        <f t="shared" si="2"/>
        <v>99.841735064935065</v>
      </c>
    </row>
    <row r="167" spans="1:7" ht="43.5" customHeight="1">
      <c r="A167" s="252" t="s">
        <v>433</v>
      </c>
      <c r="B167" s="206" t="s">
        <v>475</v>
      </c>
      <c r="C167" s="210" t="s">
        <v>82</v>
      </c>
      <c r="D167" s="278" t="s">
        <v>448</v>
      </c>
      <c r="E167" s="212">
        <v>27090</v>
      </c>
      <c r="F167" s="212">
        <v>720</v>
      </c>
      <c r="G167" s="433">
        <f t="shared" si="2"/>
        <v>2.6578073089700998</v>
      </c>
    </row>
    <row r="168" spans="1:7">
      <c r="A168" s="566" t="s">
        <v>336</v>
      </c>
      <c r="B168" s="632" t="s">
        <v>319</v>
      </c>
      <c r="C168" s="663" t="s">
        <v>50</v>
      </c>
      <c r="D168" s="278" t="s">
        <v>447</v>
      </c>
      <c r="E168" s="212">
        <v>1504900</v>
      </c>
      <c r="F168" s="212">
        <v>1504900</v>
      </c>
      <c r="G168" s="433">
        <f t="shared" si="2"/>
        <v>100</v>
      </c>
    </row>
    <row r="169" spans="1:7">
      <c r="A169" s="641"/>
      <c r="B169" s="607"/>
      <c r="C169" s="664"/>
      <c r="D169" s="278" t="s">
        <v>448</v>
      </c>
      <c r="E169" s="212">
        <v>0</v>
      </c>
      <c r="F169" s="212">
        <v>0</v>
      </c>
      <c r="G169" s="433">
        <v>0</v>
      </c>
    </row>
    <row r="170" spans="1:7">
      <c r="A170" s="566" t="s">
        <v>372</v>
      </c>
      <c r="B170" s="632" t="s">
        <v>319</v>
      </c>
      <c r="C170" s="654" t="s">
        <v>51</v>
      </c>
      <c r="D170" s="278" t="s">
        <v>447</v>
      </c>
      <c r="E170" s="212">
        <v>1137906</v>
      </c>
      <c r="F170" s="212">
        <v>1137906</v>
      </c>
      <c r="G170" s="433">
        <f t="shared" si="2"/>
        <v>100</v>
      </c>
    </row>
    <row r="171" spans="1:7" ht="15" customHeight="1">
      <c r="A171" s="641"/>
      <c r="B171" s="607"/>
      <c r="C171" s="655"/>
      <c r="D171" s="278" t="s">
        <v>448</v>
      </c>
      <c r="E171" s="212">
        <v>0</v>
      </c>
      <c r="F171" s="212">
        <v>0</v>
      </c>
      <c r="G171" s="433">
        <v>0</v>
      </c>
    </row>
    <row r="172" spans="1:7">
      <c r="A172" s="566" t="s">
        <v>417</v>
      </c>
      <c r="B172" s="632" t="s">
        <v>319</v>
      </c>
      <c r="C172" s="654" t="s">
        <v>52</v>
      </c>
      <c r="D172" s="278" t="s">
        <v>447</v>
      </c>
      <c r="E172" s="212">
        <v>691455</v>
      </c>
      <c r="F172" s="212">
        <v>656653.18999999994</v>
      </c>
      <c r="G172" s="433">
        <f t="shared" si="2"/>
        <v>94.966872753830671</v>
      </c>
    </row>
    <row r="173" spans="1:7">
      <c r="A173" s="609"/>
      <c r="B173" s="607"/>
      <c r="C173" s="639"/>
      <c r="D173" s="278" t="s">
        <v>448</v>
      </c>
      <c r="E173" s="212">
        <v>61800</v>
      </c>
      <c r="F173" s="212">
        <v>0</v>
      </c>
      <c r="G173" s="433">
        <f t="shared" si="2"/>
        <v>0</v>
      </c>
    </row>
    <row r="174" spans="1:7">
      <c r="A174" s="566" t="s">
        <v>416</v>
      </c>
      <c r="B174" s="632" t="s">
        <v>319</v>
      </c>
      <c r="C174" s="654" t="s">
        <v>53</v>
      </c>
      <c r="D174" s="278" t="s">
        <v>447</v>
      </c>
      <c r="E174" s="212">
        <v>807474</v>
      </c>
      <c r="F174" s="212">
        <v>557757.42000000004</v>
      </c>
      <c r="G174" s="433">
        <f t="shared" si="2"/>
        <v>69.074350381560279</v>
      </c>
    </row>
    <row r="175" spans="1:7" ht="33" customHeight="1">
      <c r="A175" s="665"/>
      <c r="B175" s="607"/>
      <c r="C175" s="655"/>
      <c r="D175" s="278" t="s">
        <v>448</v>
      </c>
      <c r="E175" s="212">
        <v>10000</v>
      </c>
      <c r="F175" s="212">
        <v>0</v>
      </c>
      <c r="G175" s="433">
        <f t="shared" si="2"/>
        <v>0</v>
      </c>
    </row>
    <row r="176" spans="1:7" ht="22.5" customHeight="1">
      <c r="A176" s="667" t="s">
        <v>434</v>
      </c>
      <c r="B176" s="632" t="s">
        <v>319</v>
      </c>
      <c r="C176" s="654" t="s">
        <v>225</v>
      </c>
      <c r="D176" s="278" t="s">
        <v>447</v>
      </c>
      <c r="E176" s="212">
        <v>3573.65</v>
      </c>
      <c r="F176" s="212">
        <v>0</v>
      </c>
      <c r="G176" s="433">
        <f t="shared" si="2"/>
        <v>0</v>
      </c>
    </row>
    <row r="177" spans="1:7" ht="24.75" customHeight="1">
      <c r="A177" s="609"/>
      <c r="B177" s="607"/>
      <c r="C177" s="655"/>
      <c r="D177" s="278" t="s">
        <v>448</v>
      </c>
      <c r="E177" s="212">
        <v>0</v>
      </c>
      <c r="F177" s="212">
        <v>0</v>
      </c>
      <c r="G177" s="433">
        <v>0</v>
      </c>
    </row>
    <row r="178" spans="1:7" ht="64.5" customHeight="1">
      <c r="A178" s="194" t="s">
        <v>470</v>
      </c>
      <c r="B178" s="198" t="s">
        <v>474</v>
      </c>
      <c r="C178" s="220" t="s">
        <v>144</v>
      </c>
      <c r="D178" s="278" t="s">
        <v>448</v>
      </c>
      <c r="E178" s="212">
        <v>482675</v>
      </c>
      <c r="F178" s="212">
        <v>0</v>
      </c>
      <c r="G178" s="433">
        <f t="shared" si="2"/>
        <v>0</v>
      </c>
    </row>
    <row r="179" spans="1:7" ht="29.25" customHeight="1">
      <c r="A179" s="566" t="s">
        <v>127</v>
      </c>
      <c r="B179" s="632" t="s">
        <v>474</v>
      </c>
      <c r="C179" s="668" t="s">
        <v>514</v>
      </c>
      <c r="D179" s="278" t="s">
        <v>450</v>
      </c>
      <c r="E179" s="212">
        <v>624434.61</v>
      </c>
      <c r="F179" s="212">
        <v>0</v>
      </c>
      <c r="G179" s="433">
        <f t="shared" si="2"/>
        <v>0</v>
      </c>
    </row>
    <row r="180" spans="1:7" ht="27" customHeight="1">
      <c r="A180" s="645"/>
      <c r="B180" s="623"/>
      <c r="C180" s="669"/>
      <c r="D180" s="278" t="s">
        <v>490</v>
      </c>
      <c r="E180" s="212">
        <v>20190052.59</v>
      </c>
      <c r="F180" s="212">
        <v>19300346.550000001</v>
      </c>
      <c r="G180" s="433">
        <f t="shared" si="2"/>
        <v>95.593344613472354</v>
      </c>
    </row>
    <row r="181" spans="1:7" ht="109.5" customHeight="1">
      <c r="A181" s="194" t="s">
        <v>139</v>
      </c>
      <c r="B181" s="198" t="s">
        <v>319</v>
      </c>
      <c r="C181" s="220" t="s">
        <v>140</v>
      </c>
      <c r="D181" s="278" t="s">
        <v>447</v>
      </c>
      <c r="E181" s="212">
        <v>3223</v>
      </c>
      <c r="F181" s="212">
        <v>0</v>
      </c>
      <c r="G181" s="433">
        <f t="shared" si="2"/>
        <v>0</v>
      </c>
    </row>
    <row r="182" spans="1:7" ht="33" customHeight="1">
      <c r="A182" s="439" t="s">
        <v>546</v>
      </c>
      <c r="B182" s="198" t="s">
        <v>475</v>
      </c>
      <c r="C182" s="220" t="s">
        <v>547</v>
      </c>
      <c r="D182" s="278" t="s">
        <v>462</v>
      </c>
      <c r="E182" s="212">
        <v>6848000</v>
      </c>
      <c r="F182" s="212">
        <v>6848000</v>
      </c>
      <c r="G182" s="433">
        <f t="shared" si="2"/>
        <v>100</v>
      </c>
    </row>
    <row r="183" spans="1:7" ht="24" customHeight="1">
      <c r="A183" s="440" t="s">
        <v>548</v>
      </c>
      <c r="B183" s="215" t="s">
        <v>309</v>
      </c>
      <c r="C183" s="441" t="s">
        <v>473</v>
      </c>
      <c r="D183" s="276" t="s">
        <v>309</v>
      </c>
      <c r="E183" s="442">
        <f>E9+E111</f>
        <v>761073058.94000006</v>
      </c>
      <c r="F183" s="442">
        <f>F9+F111</f>
        <v>736862294.29999995</v>
      </c>
      <c r="G183" s="216">
        <f t="shared" si="2"/>
        <v>96.818864581316262</v>
      </c>
    </row>
    <row r="184" spans="1:7" ht="24" customHeight="1"/>
    <row r="185" spans="1:7">
      <c r="A185" s="110" t="s">
        <v>477</v>
      </c>
    </row>
    <row r="186" spans="1:7">
      <c r="A186" s="110" t="s">
        <v>298</v>
      </c>
    </row>
    <row r="187" spans="1:7" ht="15.75" customHeight="1">
      <c r="A187" s="666" t="s">
        <v>544</v>
      </c>
      <c r="B187" s="666"/>
      <c r="C187" s="666"/>
      <c r="D187" s="666"/>
      <c r="E187" s="666"/>
      <c r="F187" s="109"/>
    </row>
  </sheetData>
  <autoFilter ref="A9:H187"/>
  <mergeCells count="86">
    <mergeCell ref="A187:E187"/>
    <mergeCell ref="A176:A177"/>
    <mergeCell ref="B176:B177"/>
    <mergeCell ref="C176:C177"/>
    <mergeCell ref="A179:A180"/>
    <mergeCell ref="B179:B180"/>
    <mergeCell ref="C179:C180"/>
    <mergeCell ref="A172:A173"/>
    <mergeCell ref="B172:B173"/>
    <mergeCell ref="C172:C173"/>
    <mergeCell ref="A174:A175"/>
    <mergeCell ref="B174:B175"/>
    <mergeCell ref="C174:C175"/>
    <mergeCell ref="A170:A171"/>
    <mergeCell ref="B170:B171"/>
    <mergeCell ref="C170:C171"/>
    <mergeCell ref="A145:A146"/>
    <mergeCell ref="B145:B146"/>
    <mergeCell ref="C145:C146"/>
    <mergeCell ref="A147:A148"/>
    <mergeCell ref="A151:A152"/>
    <mergeCell ref="A157:A158"/>
    <mergeCell ref="A159:A162"/>
    <mergeCell ref="C159:C162"/>
    <mergeCell ref="A168:A169"/>
    <mergeCell ref="B168:B169"/>
    <mergeCell ref="C168:C169"/>
    <mergeCell ref="A135:A137"/>
    <mergeCell ref="B135:B137"/>
    <mergeCell ref="C135:C137"/>
    <mergeCell ref="A143:A144"/>
    <mergeCell ref="C143:C144"/>
    <mergeCell ref="A128:A131"/>
    <mergeCell ref="B128:B131"/>
    <mergeCell ref="C128:C131"/>
    <mergeCell ref="A132:A134"/>
    <mergeCell ref="B132:B134"/>
    <mergeCell ref="C132:C134"/>
    <mergeCell ref="A121:A123"/>
    <mergeCell ref="B121:B123"/>
    <mergeCell ref="C121:C123"/>
    <mergeCell ref="A124:A125"/>
    <mergeCell ref="B124:B125"/>
    <mergeCell ref="C124:C125"/>
    <mergeCell ref="C102:C103"/>
    <mergeCell ref="A115:A117"/>
    <mergeCell ref="B115:B117"/>
    <mergeCell ref="C115:C117"/>
    <mergeCell ref="A93:A94"/>
    <mergeCell ref="A64:A66"/>
    <mergeCell ref="B64:B66"/>
    <mergeCell ref="C64:C66"/>
    <mergeCell ref="A72:A73"/>
    <mergeCell ref="A138:A141"/>
    <mergeCell ref="A74:A76"/>
    <mergeCell ref="B74:B76"/>
    <mergeCell ref="C74:C76"/>
    <mergeCell ref="A77:A79"/>
    <mergeCell ref="B77:B79"/>
    <mergeCell ref="A118:A120"/>
    <mergeCell ref="B118:B120"/>
    <mergeCell ref="C118:C120"/>
    <mergeCell ref="C77:C79"/>
    <mergeCell ref="A102:A103"/>
    <mergeCell ref="B102:B103"/>
    <mergeCell ref="A59:A60"/>
    <mergeCell ref="B59:B60"/>
    <mergeCell ref="C59:C60"/>
    <mergeCell ref="A61:A63"/>
    <mergeCell ref="B61:B63"/>
    <mergeCell ref="C61:C63"/>
    <mergeCell ref="A57:A58"/>
    <mergeCell ref="A5:E6"/>
    <mergeCell ref="A48:A49"/>
    <mergeCell ref="B48:B49"/>
    <mergeCell ref="C48:C49"/>
    <mergeCell ref="A51:A53"/>
    <mergeCell ref="B57:B58"/>
    <mergeCell ref="C57:C58"/>
    <mergeCell ref="A1:E1"/>
    <mergeCell ref="A2:E2"/>
    <mergeCell ref="A3:C3"/>
    <mergeCell ref="A4:C4"/>
    <mergeCell ref="B51:B53"/>
    <mergeCell ref="A42:A43"/>
    <mergeCell ref="C51:C53"/>
  </mergeCells>
  <phoneticPr fontId="2" type="noConversion"/>
  <pageMargins left="1.1811023622047245" right="0.39370078740157483" top="0.39370078740157483" bottom="0.39370078740157483" header="0" footer="0"/>
  <pageSetup paperSize="9" scale="65" fitToHeight="0" orientation="portrait" r:id="rId1"/>
  <headerFooter alignWithMargins="0">
    <oddHeader>&amp;R&amp;P</oddHeader>
  </headerFooter>
  <rowBreaks count="1" manualBreakCount="1">
    <brk id="90" max="6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EH824"/>
  <sheetViews>
    <sheetView topLeftCell="E272" workbookViewId="0">
      <selection activeCell="EI269" sqref="EI269"/>
    </sheetView>
  </sheetViews>
  <sheetFormatPr defaultRowHeight="15.75"/>
  <cols>
    <col min="1" max="1" width="0" style="1" hidden="1" customWidth="1"/>
    <col min="2" max="2" width="0" style="2" hidden="1" customWidth="1"/>
    <col min="3" max="3" width="0" style="3" hidden="1" customWidth="1"/>
    <col min="4" max="4" width="0" style="1" hidden="1" customWidth="1"/>
    <col min="5" max="5" width="0.42578125" style="1" customWidth="1"/>
    <col min="6" max="6" width="10.42578125" style="4" customWidth="1"/>
    <col min="7" max="7" width="31.42578125" style="4" customWidth="1"/>
    <col min="8" max="8" width="0" style="108" hidden="1" customWidth="1"/>
    <col min="9" max="14" width="0" style="2" hidden="1" customWidth="1"/>
    <col min="15" max="15" width="7.140625" style="2" customWidth="1"/>
    <col min="16" max="16" width="12" style="2" customWidth="1"/>
    <col min="17" max="17" width="14" style="2" customWidth="1"/>
    <col min="18" max="18" width="11" style="2" customWidth="1"/>
    <col min="19" max="19" width="17.7109375" style="2" customWidth="1"/>
    <col min="20" max="20" width="19" style="2" customWidth="1"/>
    <col min="21" max="21" width="9.42578125" style="2" customWidth="1"/>
    <col min="22" max="22" width="7.28515625" style="2" customWidth="1"/>
    <col min="23" max="29" width="9.140625" style="2" hidden="1" customWidth="1"/>
    <col min="30" max="30" width="7" style="2" hidden="1" customWidth="1"/>
    <col min="31" max="31" width="0.5703125" style="2" hidden="1" customWidth="1"/>
    <col min="32" max="37" width="9.140625" style="2" hidden="1" customWidth="1"/>
    <col min="38" max="38" width="5.28515625" style="2" hidden="1" customWidth="1"/>
    <col min="39" max="49" width="9.140625" style="2" hidden="1" customWidth="1"/>
    <col min="50" max="50" width="0.5703125" style="2" hidden="1" customWidth="1"/>
    <col min="51" max="56" width="9.140625" style="2" hidden="1" customWidth="1"/>
    <col min="57" max="57" width="2.7109375" style="2" hidden="1" customWidth="1"/>
    <col min="58" max="75" width="9.140625" style="2" hidden="1" customWidth="1"/>
    <col min="76" max="76" width="0.5703125" style="2" hidden="1" customWidth="1"/>
    <col min="77" max="84" width="9.140625" style="2" hidden="1" customWidth="1"/>
    <col min="85" max="85" width="4" style="2" hidden="1" customWidth="1"/>
    <col min="86" max="107" width="9.140625" style="2" hidden="1" customWidth="1"/>
    <col min="108" max="108" width="0.140625" style="2" hidden="1" customWidth="1"/>
    <col min="109" max="114" width="9.140625" style="2" hidden="1" customWidth="1"/>
    <col min="115" max="115" width="0.5703125" style="2" hidden="1" customWidth="1"/>
    <col min="116" max="135" width="9.140625" style="2" hidden="1" customWidth="1"/>
    <col min="136" max="16384" width="9.140625" style="2"/>
  </cols>
  <sheetData>
    <row r="1" spans="1:81" hidden="1">
      <c r="G1" s="600"/>
      <c r="H1" s="600"/>
    </row>
    <row r="2" spans="1:81">
      <c r="G2" s="5"/>
      <c r="H2" s="5"/>
    </row>
    <row r="3" spans="1:81">
      <c r="G3" s="601"/>
      <c r="H3" s="601"/>
      <c r="I3" s="601"/>
      <c r="J3" s="601"/>
      <c r="K3" s="601"/>
      <c r="L3" s="601"/>
      <c r="M3" s="601"/>
      <c r="N3" s="601"/>
      <c r="O3" s="601"/>
      <c r="P3" s="601"/>
      <c r="Q3" s="601"/>
      <c r="R3" s="601"/>
      <c r="S3" s="601"/>
    </row>
    <row r="4" spans="1:81" ht="36" customHeight="1">
      <c r="G4" s="6"/>
      <c r="H4" s="6"/>
    </row>
    <row r="5" spans="1:81" ht="33.75" customHeight="1">
      <c r="B5" s="7"/>
      <c r="C5" s="8"/>
      <c r="D5" s="8"/>
      <c r="E5" s="8"/>
      <c r="F5" s="2"/>
      <c r="G5" s="602" t="s">
        <v>553</v>
      </c>
      <c r="H5" s="602"/>
      <c r="I5" s="602"/>
      <c r="J5" s="602"/>
      <c r="K5" s="602"/>
      <c r="L5" s="602"/>
      <c r="M5" s="602"/>
      <c r="N5" s="602"/>
      <c r="O5" s="602"/>
      <c r="P5" s="602"/>
      <c r="Q5" s="602"/>
      <c r="R5" s="602"/>
      <c r="S5" s="602"/>
    </row>
    <row r="6" spans="1:81" ht="1.5" customHeight="1">
      <c r="B6" s="7"/>
      <c r="C6" s="8"/>
      <c r="D6" s="8"/>
      <c r="E6" s="8"/>
      <c r="F6" s="2"/>
      <c r="G6" s="602"/>
      <c r="H6" s="602"/>
      <c r="I6" s="602"/>
      <c r="J6" s="602"/>
      <c r="K6" s="602"/>
      <c r="L6" s="602"/>
      <c r="M6" s="602"/>
      <c r="N6" s="602"/>
      <c r="O6" s="602"/>
      <c r="P6" s="602"/>
      <c r="Q6" s="602"/>
      <c r="R6" s="602"/>
      <c r="S6" s="602"/>
      <c r="T6" s="9"/>
    </row>
    <row r="7" spans="1:81" ht="16.5" customHeight="1">
      <c r="B7" s="7"/>
      <c r="C7" s="8"/>
      <c r="D7" s="8"/>
      <c r="E7" s="8"/>
      <c r="F7" s="603"/>
      <c r="G7" s="603"/>
      <c r="H7" s="603"/>
      <c r="I7" s="603"/>
      <c r="J7" s="603"/>
      <c r="K7" s="603"/>
      <c r="L7" s="603"/>
      <c r="M7" s="603"/>
      <c r="N7" s="603"/>
      <c r="O7" s="159"/>
      <c r="P7" s="10"/>
      <c r="Q7" s="10"/>
      <c r="R7" s="10"/>
      <c r="V7" s="603"/>
      <c r="W7" s="603"/>
      <c r="X7" s="603"/>
      <c r="Y7" s="603"/>
      <c r="Z7" s="603"/>
      <c r="AA7" s="603"/>
      <c r="AB7" s="603"/>
      <c r="AC7" s="603"/>
      <c r="AD7" s="603"/>
      <c r="AE7" s="603"/>
      <c r="AF7" s="603"/>
      <c r="AG7" s="603"/>
      <c r="AH7" s="603"/>
      <c r="AI7" s="603"/>
      <c r="AJ7" s="603"/>
      <c r="AK7" s="603"/>
      <c r="AL7" s="603"/>
      <c r="AM7" s="603"/>
      <c r="AN7" s="603"/>
      <c r="AO7" s="603"/>
      <c r="AP7" s="603"/>
      <c r="AQ7" s="603"/>
      <c r="AR7" s="603"/>
      <c r="AS7" s="603"/>
      <c r="AT7" s="603"/>
      <c r="AU7" s="603"/>
      <c r="AV7" s="603"/>
      <c r="AW7" s="603"/>
      <c r="AX7" s="603"/>
      <c r="AY7" s="603"/>
      <c r="AZ7" s="603"/>
      <c r="BA7" s="603"/>
      <c r="BB7" s="603"/>
      <c r="BC7" s="603"/>
      <c r="BD7" s="603"/>
      <c r="BE7" s="603"/>
      <c r="BF7" s="603"/>
      <c r="BG7" s="603"/>
      <c r="BH7" s="603"/>
      <c r="BI7" s="603"/>
      <c r="BJ7" s="603"/>
      <c r="BK7" s="603"/>
      <c r="BL7" s="603"/>
      <c r="BM7" s="603"/>
      <c r="BN7" s="603"/>
      <c r="BO7" s="603"/>
      <c r="BP7" s="603"/>
      <c r="BQ7" s="603"/>
      <c r="BR7" s="603"/>
      <c r="BS7" s="603"/>
      <c r="BT7" s="603"/>
      <c r="BU7" s="603"/>
      <c r="BV7" s="603"/>
      <c r="BW7" s="603"/>
      <c r="BX7" s="603"/>
      <c r="BY7" s="603"/>
      <c r="BZ7" s="603"/>
      <c r="CA7" s="603"/>
      <c r="CB7" s="603"/>
      <c r="CC7" s="603"/>
    </row>
    <row r="8" spans="1:81" ht="63" customHeight="1">
      <c r="B8" s="7"/>
      <c r="C8" s="8"/>
      <c r="D8" s="8"/>
      <c r="E8" s="117"/>
      <c r="F8" s="597" t="s">
        <v>299</v>
      </c>
      <c r="G8" s="598"/>
      <c r="H8" s="11"/>
      <c r="I8" s="10"/>
      <c r="J8" s="10"/>
      <c r="K8" s="10"/>
      <c r="L8" s="10"/>
      <c r="M8" s="12" t="s">
        <v>289</v>
      </c>
      <c r="N8" s="10"/>
      <c r="O8" s="135" t="s">
        <v>251</v>
      </c>
      <c r="P8" s="13" t="s">
        <v>290</v>
      </c>
      <c r="Q8" s="13" t="s">
        <v>300</v>
      </c>
      <c r="R8" s="350" t="s">
        <v>301</v>
      </c>
      <c r="S8" s="136" t="s">
        <v>542</v>
      </c>
      <c r="T8" s="136" t="s">
        <v>551</v>
      </c>
      <c r="U8" s="196" t="s">
        <v>543</v>
      </c>
    </row>
    <row r="9" spans="1:81" ht="15" customHeight="1">
      <c r="B9" s="7"/>
      <c r="C9" s="8"/>
      <c r="D9" s="8"/>
      <c r="E9" s="117"/>
      <c r="F9" s="597">
        <v>1</v>
      </c>
      <c r="G9" s="598"/>
      <c r="H9" s="11"/>
      <c r="I9" s="10"/>
      <c r="J9" s="10"/>
      <c r="K9" s="10"/>
      <c r="L9" s="10"/>
      <c r="M9" s="12"/>
      <c r="N9" s="10"/>
      <c r="O9" s="138">
        <v>2</v>
      </c>
      <c r="P9" s="135">
        <v>3</v>
      </c>
      <c r="Q9" s="135">
        <v>4</v>
      </c>
      <c r="R9" s="135">
        <v>5</v>
      </c>
      <c r="S9" s="136" t="s">
        <v>302</v>
      </c>
      <c r="T9" s="444" t="s">
        <v>65</v>
      </c>
      <c r="U9" s="400">
        <v>8</v>
      </c>
    </row>
    <row r="10" spans="1:81" ht="41.25" customHeight="1">
      <c r="A10" s="14"/>
      <c r="B10" s="15"/>
      <c r="C10" s="15"/>
      <c r="D10" s="16"/>
      <c r="E10" s="118"/>
      <c r="F10" s="672" t="s">
        <v>305</v>
      </c>
      <c r="G10" s="672"/>
      <c r="H10" s="416" t="s">
        <v>306</v>
      </c>
      <c r="I10" s="416" t="s">
        <v>307</v>
      </c>
      <c r="J10" s="416" t="s">
        <v>308</v>
      </c>
      <c r="K10" s="416" t="s">
        <v>373</v>
      </c>
      <c r="L10" s="415" t="e">
        <f>L13+#REF!</f>
        <v>#REF!</v>
      </c>
      <c r="M10" s="417"/>
      <c r="N10" s="418"/>
      <c r="O10" s="416" t="s">
        <v>306</v>
      </c>
      <c r="P10" s="416" t="s">
        <v>307</v>
      </c>
      <c r="Q10" s="416" t="s">
        <v>488</v>
      </c>
      <c r="R10" s="416" t="s">
        <v>309</v>
      </c>
      <c r="S10" s="419">
        <f>S13+S19</f>
        <v>5336166</v>
      </c>
      <c r="T10" s="419">
        <f>T13+T19</f>
        <v>5332083</v>
      </c>
      <c r="U10" s="415">
        <f>T10/S10*100</f>
        <v>99.923484389353703</v>
      </c>
    </row>
    <row r="11" spans="1:81" s="21" customFormat="1" ht="35.25" customHeight="1">
      <c r="A11" s="17" t="s">
        <v>303</v>
      </c>
      <c r="B11" s="673" t="s">
        <v>304</v>
      </c>
      <c r="C11" s="673"/>
      <c r="D11" s="18" t="s">
        <v>303</v>
      </c>
      <c r="E11" s="119"/>
      <c r="F11" s="670" t="s">
        <v>310</v>
      </c>
      <c r="G11" s="671"/>
      <c r="H11" s="19"/>
      <c r="I11" s="19"/>
      <c r="J11" s="19"/>
      <c r="K11" s="19"/>
      <c r="L11" s="19"/>
      <c r="M11" s="19"/>
      <c r="N11" s="19">
        <f>M11-H11</f>
        <v>0</v>
      </c>
      <c r="O11" s="160" t="s">
        <v>306</v>
      </c>
      <c r="P11" s="20" t="s">
        <v>307</v>
      </c>
      <c r="Q11" s="139" t="s">
        <v>488</v>
      </c>
      <c r="R11" s="20" t="s">
        <v>309</v>
      </c>
      <c r="S11" s="323">
        <f>S13+S19</f>
        <v>5336166</v>
      </c>
      <c r="T11" s="323">
        <f>T13+T19</f>
        <v>5332083</v>
      </c>
      <c r="U11" s="445">
        <f t="shared" ref="U11:U74" si="0">T11/S11*100</f>
        <v>99.923484389353703</v>
      </c>
    </row>
    <row r="12" spans="1:81" s="21" customFormat="1" ht="67.5" customHeight="1">
      <c r="A12" s="179"/>
      <c r="B12" s="180"/>
      <c r="C12" s="180"/>
      <c r="D12" s="181"/>
      <c r="E12" s="119"/>
      <c r="F12" s="670" t="s">
        <v>375</v>
      </c>
      <c r="G12" s="671"/>
      <c r="H12" s="19"/>
      <c r="I12" s="19"/>
      <c r="J12" s="19"/>
      <c r="K12" s="19"/>
      <c r="L12" s="19"/>
      <c r="M12" s="19"/>
      <c r="N12" s="19"/>
      <c r="O12" s="160" t="s">
        <v>306</v>
      </c>
      <c r="P12" s="20" t="s">
        <v>307</v>
      </c>
      <c r="Q12" s="139" t="s">
        <v>488</v>
      </c>
      <c r="R12" s="20" t="s">
        <v>309</v>
      </c>
      <c r="S12" s="323">
        <f>S13</f>
        <v>1953445.69</v>
      </c>
      <c r="T12" s="323">
        <f>T13</f>
        <v>1953445.69</v>
      </c>
      <c r="U12" s="445">
        <f t="shared" si="0"/>
        <v>100</v>
      </c>
    </row>
    <row r="13" spans="1:81" s="27" customFormat="1" ht="32.25" customHeight="1">
      <c r="A13" s="22" t="s">
        <v>311</v>
      </c>
      <c r="B13" s="596" t="s">
        <v>312</v>
      </c>
      <c r="C13" s="596"/>
      <c r="D13" s="24" t="s">
        <v>313</v>
      </c>
      <c r="E13" s="120"/>
      <c r="F13" s="486" t="s">
        <v>412</v>
      </c>
      <c r="G13" s="487"/>
      <c r="H13" s="487"/>
      <c r="I13" s="125" t="e">
        <f>#REF!+#REF!</f>
        <v>#REF!</v>
      </c>
      <c r="J13" s="125" t="e">
        <f>#REF!+#REF!</f>
        <v>#REF!</v>
      </c>
      <c r="K13" s="125" t="e">
        <f>#REF!+#REF!</f>
        <v>#REF!</v>
      </c>
      <c r="L13" s="125" t="e">
        <f>#REF!+#REF!</f>
        <v>#REF!</v>
      </c>
      <c r="M13" s="125" t="e">
        <f>#REF!+#REF!</f>
        <v>#REF!</v>
      </c>
      <c r="N13" s="125" t="e">
        <f>#REF!+#REF!</f>
        <v>#REF!</v>
      </c>
      <c r="O13" s="116" t="s">
        <v>306</v>
      </c>
      <c r="P13" s="26" t="s">
        <v>313</v>
      </c>
      <c r="Q13" s="173" t="s">
        <v>471</v>
      </c>
      <c r="R13" s="26" t="s">
        <v>309</v>
      </c>
      <c r="S13" s="326">
        <f>S14</f>
        <v>1953445.69</v>
      </c>
      <c r="T13" s="326">
        <f>T14</f>
        <v>1953445.69</v>
      </c>
      <c r="U13" s="446">
        <f t="shared" si="0"/>
        <v>100</v>
      </c>
    </row>
    <row r="14" spans="1:81" s="27" customFormat="1" ht="33.75" customHeight="1">
      <c r="A14" s="22"/>
      <c r="B14" s="23"/>
      <c r="C14" s="23"/>
      <c r="D14" s="24"/>
      <c r="E14" s="120"/>
      <c r="F14" s="486" t="s">
        <v>413</v>
      </c>
      <c r="G14" s="487"/>
      <c r="H14" s="25"/>
      <c r="I14" s="25"/>
      <c r="J14" s="25"/>
      <c r="K14" s="25"/>
      <c r="L14" s="25"/>
      <c r="M14" s="25"/>
      <c r="N14" s="25"/>
      <c r="O14" s="116" t="s">
        <v>306</v>
      </c>
      <c r="P14" s="26" t="s">
        <v>313</v>
      </c>
      <c r="Q14" s="26" t="s">
        <v>472</v>
      </c>
      <c r="R14" s="26" t="s">
        <v>309</v>
      </c>
      <c r="S14" s="326">
        <f>S17</f>
        <v>1953445.69</v>
      </c>
      <c r="T14" s="326">
        <f>T17</f>
        <v>1953445.69</v>
      </c>
      <c r="U14" s="446">
        <f t="shared" si="0"/>
        <v>100</v>
      </c>
    </row>
    <row r="15" spans="1:81" s="27" customFormat="1" ht="47.25" customHeight="1">
      <c r="A15" s="22"/>
      <c r="B15" s="23"/>
      <c r="C15" s="23"/>
      <c r="D15" s="24"/>
      <c r="E15" s="120"/>
      <c r="F15" s="484" t="s">
        <v>31</v>
      </c>
      <c r="G15" s="674"/>
      <c r="H15" s="25"/>
      <c r="I15" s="25"/>
      <c r="J15" s="25"/>
      <c r="K15" s="25"/>
      <c r="L15" s="25"/>
      <c r="M15" s="25"/>
      <c r="N15" s="25"/>
      <c r="O15" s="116" t="s">
        <v>306</v>
      </c>
      <c r="P15" s="26" t="s">
        <v>313</v>
      </c>
      <c r="Q15" s="26" t="s">
        <v>34</v>
      </c>
      <c r="R15" s="26" t="s">
        <v>309</v>
      </c>
      <c r="S15" s="326">
        <f>S16</f>
        <v>1953445.69</v>
      </c>
      <c r="T15" s="326">
        <f>T16</f>
        <v>1953445.69</v>
      </c>
      <c r="U15" s="446">
        <f t="shared" si="0"/>
        <v>100</v>
      </c>
    </row>
    <row r="16" spans="1:81" s="27" customFormat="1" ht="23.25" customHeight="1">
      <c r="A16" s="22"/>
      <c r="B16" s="23"/>
      <c r="C16" s="23"/>
      <c r="D16" s="24"/>
      <c r="E16" s="120"/>
      <c r="F16" s="515" t="s">
        <v>314</v>
      </c>
      <c r="G16" s="555"/>
      <c r="H16" s="25"/>
      <c r="I16" s="25"/>
      <c r="J16" s="25"/>
      <c r="K16" s="25"/>
      <c r="L16" s="25"/>
      <c r="M16" s="25"/>
      <c r="N16" s="25"/>
      <c r="O16" s="116" t="s">
        <v>306</v>
      </c>
      <c r="P16" s="26" t="s">
        <v>313</v>
      </c>
      <c r="Q16" s="26" t="s">
        <v>33</v>
      </c>
      <c r="R16" s="26" t="s">
        <v>309</v>
      </c>
      <c r="S16" s="326">
        <f>S14</f>
        <v>1953445.69</v>
      </c>
      <c r="T16" s="326">
        <f>T14</f>
        <v>1953445.69</v>
      </c>
      <c r="U16" s="446">
        <f t="shared" si="0"/>
        <v>100</v>
      </c>
    </row>
    <row r="17" spans="1:21" s="27" customFormat="1" ht="96.75" customHeight="1">
      <c r="A17" s="22"/>
      <c r="B17" s="23"/>
      <c r="C17" s="23"/>
      <c r="D17" s="24"/>
      <c r="E17" s="120"/>
      <c r="F17" s="484" t="s">
        <v>376</v>
      </c>
      <c r="G17" s="674"/>
      <c r="H17" s="25"/>
      <c r="I17" s="25"/>
      <c r="J17" s="25"/>
      <c r="K17" s="25"/>
      <c r="L17" s="25"/>
      <c r="M17" s="25"/>
      <c r="N17" s="25"/>
      <c r="O17" s="116" t="s">
        <v>306</v>
      </c>
      <c r="P17" s="26" t="s">
        <v>313</v>
      </c>
      <c r="Q17" s="26" t="s">
        <v>33</v>
      </c>
      <c r="R17" s="26" t="s">
        <v>377</v>
      </c>
      <c r="S17" s="326">
        <f>S18</f>
        <v>1953445.69</v>
      </c>
      <c r="T17" s="326">
        <f>T18</f>
        <v>1953445.69</v>
      </c>
      <c r="U17" s="446">
        <f t="shared" si="0"/>
        <v>100</v>
      </c>
    </row>
    <row r="18" spans="1:21" s="27" customFormat="1" ht="45.75" customHeight="1">
      <c r="A18" s="22"/>
      <c r="B18" s="23"/>
      <c r="C18" s="23"/>
      <c r="D18" s="24"/>
      <c r="E18" s="120"/>
      <c r="F18" s="484" t="s">
        <v>446</v>
      </c>
      <c r="G18" s="674"/>
      <c r="H18" s="25"/>
      <c r="I18" s="25"/>
      <c r="J18" s="25"/>
      <c r="K18" s="25"/>
      <c r="L18" s="25"/>
      <c r="M18" s="25"/>
      <c r="N18" s="25"/>
      <c r="O18" s="116" t="s">
        <v>306</v>
      </c>
      <c r="P18" s="26" t="s">
        <v>313</v>
      </c>
      <c r="Q18" s="26" t="s">
        <v>33</v>
      </c>
      <c r="R18" s="26" t="s">
        <v>447</v>
      </c>
      <c r="S18" s="326">
        <v>1953445.69</v>
      </c>
      <c r="T18" s="326">
        <v>1953445.69</v>
      </c>
      <c r="U18" s="446">
        <f t="shared" si="0"/>
        <v>100</v>
      </c>
    </row>
    <row r="19" spans="1:21" s="27" customFormat="1" ht="78.75" customHeight="1">
      <c r="A19" s="22" t="s">
        <v>313</v>
      </c>
      <c r="B19" s="596" t="s">
        <v>315</v>
      </c>
      <c r="C19" s="596"/>
      <c r="D19" s="30" t="s">
        <v>316</v>
      </c>
      <c r="E19" s="121"/>
      <c r="F19" s="670" t="s">
        <v>378</v>
      </c>
      <c r="G19" s="671"/>
      <c r="H19" s="19" t="e">
        <f>#REF!</f>
        <v>#REF!</v>
      </c>
      <c r="I19" s="19" t="e">
        <f>#REF!</f>
        <v>#REF!</v>
      </c>
      <c r="J19" s="19" t="e">
        <f>#REF!</f>
        <v>#REF!</v>
      </c>
      <c r="K19" s="19" t="e">
        <f>#REF!</f>
        <v>#REF!</v>
      </c>
      <c r="L19" s="19" t="e">
        <f>#REF!</f>
        <v>#REF!</v>
      </c>
      <c r="M19" s="19" t="e">
        <f>#REF!</f>
        <v>#REF!</v>
      </c>
      <c r="N19" s="19" t="e">
        <f>#REF!</f>
        <v>#REF!</v>
      </c>
      <c r="O19" s="160" t="s">
        <v>306</v>
      </c>
      <c r="P19" s="20" t="s">
        <v>316</v>
      </c>
      <c r="Q19" s="20" t="s">
        <v>473</v>
      </c>
      <c r="R19" s="20" t="s">
        <v>309</v>
      </c>
      <c r="S19" s="187">
        <f>S20</f>
        <v>3382720.31</v>
      </c>
      <c r="T19" s="187">
        <f>T20</f>
        <v>3378637.31</v>
      </c>
      <c r="U19" s="445">
        <f t="shared" si="0"/>
        <v>99.879298327209327</v>
      </c>
    </row>
    <row r="20" spans="1:21" s="27" customFormat="1" ht="33" customHeight="1">
      <c r="A20" s="22"/>
      <c r="B20" s="32"/>
      <c r="C20" s="33"/>
      <c r="D20" s="30"/>
      <c r="E20" s="121"/>
      <c r="F20" s="486" t="s">
        <v>412</v>
      </c>
      <c r="G20" s="487"/>
      <c r="H20" s="487"/>
      <c r="I20" s="28"/>
      <c r="J20" s="28"/>
      <c r="K20" s="28"/>
      <c r="L20" s="28"/>
      <c r="M20" s="28"/>
      <c r="N20" s="28"/>
      <c r="O20" s="116" t="s">
        <v>306</v>
      </c>
      <c r="P20" s="31" t="s">
        <v>316</v>
      </c>
      <c r="Q20" s="173" t="s">
        <v>471</v>
      </c>
      <c r="R20" s="31" t="s">
        <v>309</v>
      </c>
      <c r="S20" s="244">
        <f>S23+S26</f>
        <v>3382720.31</v>
      </c>
      <c r="T20" s="244">
        <f>T23+T26</f>
        <v>3378637.31</v>
      </c>
      <c r="U20" s="446">
        <f t="shared" si="0"/>
        <v>99.879298327209327</v>
      </c>
    </row>
    <row r="21" spans="1:21" s="27" customFormat="1" ht="35.25" customHeight="1">
      <c r="A21" s="22"/>
      <c r="B21" s="32"/>
      <c r="C21" s="33"/>
      <c r="D21" s="30"/>
      <c r="E21" s="121"/>
      <c r="F21" s="486" t="s">
        <v>413</v>
      </c>
      <c r="G21" s="487"/>
      <c r="H21" s="25"/>
      <c r="I21" s="28"/>
      <c r="J21" s="28"/>
      <c r="K21" s="28"/>
      <c r="L21" s="28"/>
      <c r="M21" s="28"/>
      <c r="N21" s="28"/>
      <c r="O21" s="116" t="s">
        <v>306</v>
      </c>
      <c r="P21" s="31" t="s">
        <v>316</v>
      </c>
      <c r="Q21" s="26" t="s">
        <v>472</v>
      </c>
      <c r="R21" s="31" t="s">
        <v>309</v>
      </c>
      <c r="S21" s="244">
        <f>S23</f>
        <v>1456610.47</v>
      </c>
      <c r="T21" s="244">
        <f>T23</f>
        <v>1456610.47</v>
      </c>
      <c r="U21" s="446">
        <f t="shared" si="0"/>
        <v>100</v>
      </c>
    </row>
    <row r="22" spans="1:21" s="27" customFormat="1" ht="52.5" customHeight="1">
      <c r="A22" s="22"/>
      <c r="B22" s="32"/>
      <c r="C22" s="33"/>
      <c r="D22" s="30"/>
      <c r="E22" s="121"/>
      <c r="F22" s="484" t="s">
        <v>31</v>
      </c>
      <c r="G22" s="674"/>
      <c r="H22" s="25"/>
      <c r="I22" s="28"/>
      <c r="J22" s="28"/>
      <c r="K22" s="28"/>
      <c r="L22" s="28"/>
      <c r="M22" s="28"/>
      <c r="N22" s="28"/>
      <c r="O22" s="116" t="s">
        <v>306</v>
      </c>
      <c r="P22" s="31" t="s">
        <v>316</v>
      </c>
      <c r="Q22" s="26" t="s">
        <v>34</v>
      </c>
      <c r="R22" s="31" t="s">
        <v>309</v>
      </c>
      <c r="S22" s="244">
        <f>S23+S26</f>
        <v>3382720.31</v>
      </c>
      <c r="T22" s="244">
        <f>T23+T26</f>
        <v>3378637.31</v>
      </c>
      <c r="U22" s="446">
        <f t="shared" si="0"/>
        <v>99.879298327209327</v>
      </c>
    </row>
    <row r="23" spans="1:21" s="27" customFormat="1" ht="36" customHeight="1">
      <c r="A23" s="22"/>
      <c r="B23" s="32"/>
      <c r="C23" s="33"/>
      <c r="D23" s="30"/>
      <c r="E23" s="121"/>
      <c r="F23" s="486" t="s">
        <v>317</v>
      </c>
      <c r="G23" s="487"/>
      <c r="H23" s="28"/>
      <c r="I23" s="28"/>
      <c r="J23" s="28"/>
      <c r="K23" s="28"/>
      <c r="L23" s="28"/>
      <c r="M23" s="28"/>
      <c r="N23" s="28"/>
      <c r="O23" s="116" t="s">
        <v>306</v>
      </c>
      <c r="P23" s="31" t="s">
        <v>316</v>
      </c>
      <c r="Q23" s="31" t="s">
        <v>35</v>
      </c>
      <c r="R23" s="31" t="s">
        <v>309</v>
      </c>
      <c r="S23" s="244">
        <f>S24</f>
        <v>1456610.47</v>
      </c>
      <c r="T23" s="244">
        <f>T24</f>
        <v>1456610.47</v>
      </c>
      <c r="U23" s="446">
        <f t="shared" si="0"/>
        <v>100</v>
      </c>
    </row>
    <row r="24" spans="1:21" s="27" customFormat="1" ht="50.25" customHeight="1">
      <c r="A24" s="22"/>
      <c r="B24" s="32"/>
      <c r="C24" s="33"/>
      <c r="D24" s="30"/>
      <c r="E24" s="121"/>
      <c r="F24" s="484" t="s">
        <v>376</v>
      </c>
      <c r="G24" s="674"/>
      <c r="H24" s="28"/>
      <c r="I24" s="28"/>
      <c r="J24" s="28"/>
      <c r="K24" s="28"/>
      <c r="L24" s="28"/>
      <c r="M24" s="28"/>
      <c r="N24" s="28"/>
      <c r="O24" s="116" t="s">
        <v>306</v>
      </c>
      <c r="P24" s="31" t="s">
        <v>316</v>
      </c>
      <c r="Q24" s="31" t="s">
        <v>35</v>
      </c>
      <c r="R24" s="31" t="s">
        <v>377</v>
      </c>
      <c r="S24" s="244">
        <f>S25</f>
        <v>1456610.47</v>
      </c>
      <c r="T24" s="244">
        <f>T25</f>
        <v>1456610.47</v>
      </c>
      <c r="U24" s="446">
        <f t="shared" si="0"/>
        <v>100</v>
      </c>
    </row>
    <row r="25" spans="1:21" s="27" customFormat="1" ht="50.25" customHeight="1">
      <c r="A25" s="22"/>
      <c r="B25" s="32"/>
      <c r="C25" s="33"/>
      <c r="D25" s="30"/>
      <c r="E25" s="121"/>
      <c r="F25" s="484" t="s">
        <v>446</v>
      </c>
      <c r="G25" s="674"/>
      <c r="H25" s="28"/>
      <c r="I25" s="28"/>
      <c r="J25" s="28"/>
      <c r="K25" s="28"/>
      <c r="L25" s="28"/>
      <c r="M25" s="28"/>
      <c r="N25" s="28"/>
      <c r="O25" s="116" t="s">
        <v>306</v>
      </c>
      <c r="P25" s="31" t="s">
        <v>316</v>
      </c>
      <c r="Q25" s="31" t="s">
        <v>35</v>
      </c>
      <c r="R25" s="31" t="s">
        <v>447</v>
      </c>
      <c r="S25" s="244">
        <v>1456610.47</v>
      </c>
      <c r="T25" s="244">
        <v>1456610.47</v>
      </c>
      <c r="U25" s="446">
        <f t="shared" si="0"/>
        <v>100</v>
      </c>
    </row>
    <row r="26" spans="1:21" s="27" customFormat="1" ht="51" customHeight="1">
      <c r="A26" s="22"/>
      <c r="B26" s="32"/>
      <c r="C26" s="33"/>
      <c r="D26" s="30"/>
      <c r="E26" s="121"/>
      <c r="F26" s="486" t="s">
        <v>414</v>
      </c>
      <c r="G26" s="487"/>
      <c r="H26" s="28"/>
      <c r="I26" s="28"/>
      <c r="J26" s="28"/>
      <c r="K26" s="28"/>
      <c r="L26" s="28"/>
      <c r="M26" s="28"/>
      <c r="N26" s="28"/>
      <c r="O26" s="116" t="s">
        <v>306</v>
      </c>
      <c r="P26" s="31" t="s">
        <v>316</v>
      </c>
      <c r="Q26" s="31" t="s">
        <v>36</v>
      </c>
      <c r="R26" s="31" t="s">
        <v>309</v>
      </c>
      <c r="S26" s="244">
        <f>S27+S29</f>
        <v>1926109.84</v>
      </c>
      <c r="T26" s="244">
        <f>T27+T29</f>
        <v>1922026.84</v>
      </c>
      <c r="U26" s="446">
        <f t="shared" si="0"/>
        <v>99.788018319869025</v>
      </c>
    </row>
    <row r="27" spans="1:21" s="27" customFormat="1" ht="68.25" customHeight="1">
      <c r="A27" s="22"/>
      <c r="B27" s="32"/>
      <c r="C27" s="33"/>
      <c r="D27" s="30"/>
      <c r="E27" s="121"/>
      <c r="F27" s="484" t="s">
        <v>376</v>
      </c>
      <c r="G27" s="674"/>
      <c r="H27" s="28"/>
      <c r="I27" s="28"/>
      <c r="J27" s="28"/>
      <c r="K27" s="28"/>
      <c r="L27" s="28"/>
      <c r="M27" s="28"/>
      <c r="N27" s="28"/>
      <c r="O27" s="116" t="s">
        <v>306</v>
      </c>
      <c r="P27" s="31" t="s">
        <v>316</v>
      </c>
      <c r="Q27" s="31" t="s">
        <v>36</v>
      </c>
      <c r="R27" s="31" t="s">
        <v>377</v>
      </c>
      <c r="S27" s="244">
        <f>S28</f>
        <v>1871859.84</v>
      </c>
      <c r="T27" s="244">
        <f>T28</f>
        <v>1867776.84</v>
      </c>
      <c r="U27" s="446">
        <f t="shared" si="0"/>
        <v>99.781874694207872</v>
      </c>
    </row>
    <row r="28" spans="1:21" s="27" customFormat="1" ht="51" customHeight="1">
      <c r="A28" s="22"/>
      <c r="B28" s="23"/>
      <c r="C28" s="23"/>
      <c r="D28" s="30"/>
      <c r="E28" s="121"/>
      <c r="F28" s="484" t="s">
        <v>446</v>
      </c>
      <c r="G28" s="674"/>
      <c r="H28" s="28"/>
      <c r="I28" s="28"/>
      <c r="J28" s="28"/>
      <c r="K28" s="28"/>
      <c r="L28" s="28"/>
      <c r="M28" s="28"/>
      <c r="N28" s="28"/>
      <c r="O28" s="116" t="s">
        <v>306</v>
      </c>
      <c r="P28" s="31" t="s">
        <v>316</v>
      </c>
      <c r="Q28" s="31" t="s">
        <v>36</v>
      </c>
      <c r="R28" s="31" t="s">
        <v>447</v>
      </c>
      <c r="S28" s="244">
        <v>1871859.84</v>
      </c>
      <c r="T28" s="244">
        <v>1867776.84</v>
      </c>
      <c r="U28" s="446">
        <f t="shared" si="0"/>
        <v>99.781874694207872</v>
      </c>
    </row>
    <row r="29" spans="1:21" s="27" customFormat="1" ht="42" customHeight="1">
      <c r="A29" s="22"/>
      <c r="B29" s="23"/>
      <c r="C29" s="23"/>
      <c r="D29" s="30"/>
      <c r="E29" s="121"/>
      <c r="F29" s="484" t="s">
        <v>380</v>
      </c>
      <c r="G29" s="674"/>
      <c r="H29" s="28"/>
      <c r="I29" s="28"/>
      <c r="J29" s="28"/>
      <c r="K29" s="28"/>
      <c r="L29" s="28"/>
      <c r="M29" s="28"/>
      <c r="N29" s="28"/>
      <c r="O29" s="116" t="s">
        <v>306</v>
      </c>
      <c r="P29" s="31" t="s">
        <v>316</v>
      </c>
      <c r="Q29" s="31" t="s">
        <v>36</v>
      </c>
      <c r="R29" s="31" t="s">
        <v>379</v>
      </c>
      <c r="S29" s="279">
        <f>S30</f>
        <v>54250</v>
      </c>
      <c r="T29" s="279">
        <f>T30</f>
        <v>54250</v>
      </c>
      <c r="U29" s="446">
        <f t="shared" si="0"/>
        <v>100</v>
      </c>
    </row>
    <row r="30" spans="1:21" s="27" customFormat="1" ht="47.25" customHeight="1">
      <c r="A30" s="22"/>
      <c r="B30" s="23"/>
      <c r="C30" s="23"/>
      <c r="D30" s="30"/>
      <c r="E30" s="121"/>
      <c r="F30" s="484" t="s">
        <v>449</v>
      </c>
      <c r="G30" s="674"/>
      <c r="H30" s="222"/>
      <c r="I30" s="222"/>
      <c r="J30" s="222"/>
      <c r="K30" s="222"/>
      <c r="L30" s="148"/>
      <c r="M30" s="148"/>
      <c r="N30" s="148"/>
      <c r="O30" s="161" t="s">
        <v>306</v>
      </c>
      <c r="P30" s="31" t="s">
        <v>316</v>
      </c>
      <c r="Q30" s="31" t="s">
        <v>36</v>
      </c>
      <c r="R30" s="229" t="s">
        <v>448</v>
      </c>
      <c r="S30" s="324">
        <v>54250</v>
      </c>
      <c r="T30" s="324">
        <v>54250</v>
      </c>
      <c r="U30" s="446">
        <f t="shared" si="0"/>
        <v>100</v>
      </c>
    </row>
    <row r="31" spans="1:21" s="27" customFormat="1" ht="39.75" customHeight="1">
      <c r="A31" s="22"/>
      <c r="B31" s="23"/>
      <c r="C31" s="23"/>
      <c r="D31" s="30"/>
      <c r="E31" s="121"/>
      <c r="F31" s="675" t="s">
        <v>318</v>
      </c>
      <c r="G31" s="675"/>
      <c r="H31" s="410" t="s">
        <v>319</v>
      </c>
      <c r="I31" s="411" t="s">
        <v>307</v>
      </c>
      <c r="J31" s="411" t="s">
        <v>308</v>
      </c>
      <c r="K31" s="410" t="s">
        <v>309</v>
      </c>
      <c r="L31" s="412"/>
      <c r="M31" s="412"/>
      <c r="N31" s="412"/>
      <c r="O31" s="410" t="s">
        <v>319</v>
      </c>
      <c r="P31" s="411" t="s">
        <v>307</v>
      </c>
      <c r="Q31" s="413" t="s">
        <v>473</v>
      </c>
      <c r="R31" s="410" t="s">
        <v>309</v>
      </c>
      <c r="S31" s="414">
        <f>S32+S102+S117+S149+S94</f>
        <v>49722397.130000003</v>
      </c>
      <c r="T31" s="414">
        <f>T32+T102+T117+T149+T94</f>
        <v>49034634.140000008</v>
      </c>
      <c r="U31" s="415">
        <f t="shared" si="0"/>
        <v>98.616794383018529</v>
      </c>
    </row>
    <row r="32" spans="1:21" s="27" customFormat="1" ht="34.5" customHeight="1">
      <c r="A32" s="22"/>
      <c r="B32" s="23"/>
      <c r="C32" s="23"/>
      <c r="D32" s="30"/>
      <c r="E32" s="121"/>
      <c r="F32" s="670" t="s">
        <v>310</v>
      </c>
      <c r="G32" s="671"/>
      <c r="H32" s="141"/>
      <c r="I32" s="139"/>
      <c r="J32" s="139"/>
      <c r="K32" s="141"/>
      <c r="L32" s="143"/>
      <c r="M32" s="143"/>
      <c r="N32" s="143"/>
      <c r="O32" s="141" t="s">
        <v>319</v>
      </c>
      <c r="P32" s="139" t="s">
        <v>303</v>
      </c>
      <c r="Q32" s="20" t="s">
        <v>473</v>
      </c>
      <c r="R32" s="141" t="s">
        <v>309</v>
      </c>
      <c r="S32" s="373">
        <f>S45+S52+S59+S33</f>
        <v>43687473.350000001</v>
      </c>
      <c r="T32" s="373">
        <f>T45+T52+T59+T33</f>
        <v>43279312.290000007</v>
      </c>
      <c r="U32" s="445">
        <f t="shared" si="0"/>
        <v>99.065725186874431</v>
      </c>
    </row>
    <row r="33" spans="1:21" s="27" customFormat="1" ht="96" customHeight="1">
      <c r="A33" s="34" t="s">
        <v>316</v>
      </c>
      <c r="B33" s="596" t="s">
        <v>320</v>
      </c>
      <c r="C33" s="596"/>
      <c r="D33" s="30" t="s">
        <v>321</v>
      </c>
      <c r="E33" s="121"/>
      <c r="F33" s="480" t="s">
        <v>381</v>
      </c>
      <c r="G33" s="481"/>
      <c r="H33" s="162" t="e">
        <f>#REF!+#REF!</f>
        <v>#REF!</v>
      </c>
      <c r="I33" s="162" t="e">
        <f>#REF!+#REF!</f>
        <v>#REF!</v>
      </c>
      <c r="J33" s="162" t="e">
        <f>#REF!+#REF!</f>
        <v>#REF!</v>
      </c>
      <c r="K33" s="162" t="e">
        <f>#REF!+#REF!</f>
        <v>#REF!</v>
      </c>
      <c r="L33" s="162" t="e">
        <f>#REF!+#REF!</f>
        <v>#REF!</v>
      </c>
      <c r="M33" s="162" t="e">
        <f>#REF!+#REF!</f>
        <v>#REF!</v>
      </c>
      <c r="N33" s="162" t="e">
        <f>#REF!+#REF!</f>
        <v>#REF!</v>
      </c>
      <c r="O33" s="163" t="s">
        <v>319</v>
      </c>
      <c r="P33" s="164" t="s">
        <v>321</v>
      </c>
      <c r="Q33" s="20" t="s">
        <v>473</v>
      </c>
      <c r="R33" s="164" t="s">
        <v>309</v>
      </c>
      <c r="S33" s="374">
        <f>S34</f>
        <v>8101039.6100000003</v>
      </c>
      <c r="T33" s="374">
        <f>T34</f>
        <v>8080309.7700000005</v>
      </c>
      <c r="U33" s="445">
        <f t="shared" si="0"/>
        <v>99.744108892216616</v>
      </c>
    </row>
    <row r="34" spans="1:21" s="27" customFormat="1" ht="36" customHeight="1">
      <c r="A34" s="34"/>
      <c r="B34" s="32"/>
      <c r="C34" s="33"/>
      <c r="D34" s="30"/>
      <c r="E34" s="121"/>
      <c r="F34" s="486" t="s">
        <v>412</v>
      </c>
      <c r="G34" s="487"/>
      <c r="H34" s="487"/>
      <c r="I34" s="28"/>
      <c r="J34" s="28"/>
      <c r="K34" s="28"/>
      <c r="L34" s="28"/>
      <c r="M34" s="28"/>
      <c r="N34" s="28"/>
      <c r="O34" s="116" t="s">
        <v>319</v>
      </c>
      <c r="P34" s="31" t="s">
        <v>321</v>
      </c>
      <c r="Q34" s="173" t="s">
        <v>471</v>
      </c>
      <c r="R34" s="31" t="s">
        <v>309</v>
      </c>
      <c r="S34" s="244">
        <f>S35</f>
        <v>8101039.6100000003</v>
      </c>
      <c r="T34" s="244">
        <f>T35</f>
        <v>8080309.7700000005</v>
      </c>
      <c r="U34" s="446">
        <f t="shared" si="0"/>
        <v>99.744108892216616</v>
      </c>
    </row>
    <row r="35" spans="1:21" s="27" customFormat="1" ht="21" customHeight="1">
      <c r="A35" s="34"/>
      <c r="B35" s="32"/>
      <c r="C35" s="33"/>
      <c r="D35" s="30"/>
      <c r="E35" s="121"/>
      <c r="F35" s="486" t="s">
        <v>413</v>
      </c>
      <c r="G35" s="487"/>
      <c r="H35" s="25"/>
      <c r="I35" s="28"/>
      <c r="J35" s="28"/>
      <c r="K35" s="28"/>
      <c r="L35" s="28"/>
      <c r="M35" s="28"/>
      <c r="N35" s="28"/>
      <c r="O35" s="116" t="s">
        <v>319</v>
      </c>
      <c r="P35" s="31" t="s">
        <v>321</v>
      </c>
      <c r="Q35" s="26" t="s">
        <v>472</v>
      </c>
      <c r="R35" s="31" t="s">
        <v>309</v>
      </c>
      <c r="S35" s="244">
        <f>S37+S42</f>
        <v>8101039.6100000003</v>
      </c>
      <c r="T35" s="244">
        <f>T37+T42</f>
        <v>8080309.7700000005</v>
      </c>
      <c r="U35" s="446">
        <f t="shared" si="0"/>
        <v>99.744108892216616</v>
      </c>
    </row>
    <row r="36" spans="1:21" s="27" customFormat="1" ht="47.25" customHeight="1">
      <c r="A36" s="34"/>
      <c r="B36" s="32"/>
      <c r="C36" s="33"/>
      <c r="D36" s="30"/>
      <c r="E36" s="121"/>
      <c r="F36" s="484" t="s">
        <v>31</v>
      </c>
      <c r="G36" s="674"/>
      <c r="H36" s="25"/>
      <c r="I36" s="28"/>
      <c r="J36" s="28"/>
      <c r="K36" s="28"/>
      <c r="L36" s="28"/>
      <c r="M36" s="28"/>
      <c r="N36" s="28"/>
      <c r="O36" s="116" t="s">
        <v>319</v>
      </c>
      <c r="P36" s="31" t="s">
        <v>321</v>
      </c>
      <c r="Q36" s="26" t="s">
        <v>34</v>
      </c>
      <c r="R36" s="31" t="s">
        <v>309</v>
      </c>
      <c r="S36" s="244">
        <f>S37+S42</f>
        <v>8101039.6100000003</v>
      </c>
      <c r="T36" s="244">
        <f>T37+T42</f>
        <v>8080309.7700000005</v>
      </c>
      <c r="U36" s="446">
        <f t="shared" si="0"/>
        <v>99.744108892216616</v>
      </c>
    </row>
    <row r="37" spans="1:21" s="27" customFormat="1" ht="48.75" customHeight="1">
      <c r="A37" s="34"/>
      <c r="B37" s="32"/>
      <c r="C37" s="33"/>
      <c r="D37" s="30"/>
      <c r="E37" s="121"/>
      <c r="F37" s="486" t="s">
        <v>414</v>
      </c>
      <c r="G37" s="487"/>
      <c r="H37" s="28"/>
      <c r="I37" s="28"/>
      <c r="J37" s="28"/>
      <c r="K37" s="28"/>
      <c r="L37" s="28"/>
      <c r="M37" s="28"/>
      <c r="N37" s="28"/>
      <c r="O37" s="116" t="s">
        <v>319</v>
      </c>
      <c r="P37" s="31" t="s">
        <v>321</v>
      </c>
      <c r="Q37" s="31" t="s">
        <v>36</v>
      </c>
      <c r="R37" s="31" t="s">
        <v>309</v>
      </c>
      <c r="S37" s="244">
        <f>S38+S40</f>
        <v>6586200</v>
      </c>
      <c r="T37" s="244">
        <f>T38+T40</f>
        <v>6565470.1600000001</v>
      </c>
      <c r="U37" s="446">
        <f t="shared" si="0"/>
        <v>99.685253408642311</v>
      </c>
    </row>
    <row r="38" spans="1:21" s="27" customFormat="1" ht="48" customHeight="1">
      <c r="A38" s="34"/>
      <c r="B38" s="32"/>
      <c r="C38" s="33"/>
      <c r="D38" s="30"/>
      <c r="E38" s="121"/>
      <c r="F38" s="484" t="s">
        <v>376</v>
      </c>
      <c r="G38" s="674"/>
      <c r="H38" s="28"/>
      <c r="I38" s="28"/>
      <c r="J38" s="28"/>
      <c r="K38" s="28"/>
      <c r="L38" s="28"/>
      <c r="M38" s="28"/>
      <c r="N38" s="28"/>
      <c r="O38" s="116" t="s">
        <v>319</v>
      </c>
      <c r="P38" s="31" t="s">
        <v>321</v>
      </c>
      <c r="Q38" s="31" t="s">
        <v>36</v>
      </c>
      <c r="R38" s="31" t="s">
        <v>377</v>
      </c>
      <c r="S38" s="244">
        <f>S39</f>
        <v>6570000</v>
      </c>
      <c r="T38" s="244">
        <f>T39</f>
        <v>6563270.1600000001</v>
      </c>
      <c r="U38" s="446">
        <f t="shared" si="0"/>
        <v>99.897567123287672</v>
      </c>
    </row>
    <row r="39" spans="1:21" s="27" customFormat="1" ht="48" customHeight="1">
      <c r="A39" s="34"/>
      <c r="B39" s="32"/>
      <c r="C39" s="33"/>
      <c r="D39" s="30"/>
      <c r="E39" s="121"/>
      <c r="F39" s="484" t="s">
        <v>446</v>
      </c>
      <c r="G39" s="674"/>
      <c r="H39" s="28"/>
      <c r="I39" s="28"/>
      <c r="J39" s="28"/>
      <c r="K39" s="28"/>
      <c r="L39" s="28"/>
      <c r="M39" s="28"/>
      <c r="N39" s="28"/>
      <c r="O39" s="116" t="s">
        <v>319</v>
      </c>
      <c r="P39" s="31" t="s">
        <v>321</v>
      </c>
      <c r="Q39" s="31" t="s">
        <v>36</v>
      </c>
      <c r="R39" s="31" t="s">
        <v>447</v>
      </c>
      <c r="S39" s="244">
        <v>6570000</v>
      </c>
      <c r="T39" s="244">
        <v>6563270.1600000001</v>
      </c>
      <c r="U39" s="446">
        <f t="shared" si="0"/>
        <v>99.897567123287672</v>
      </c>
    </row>
    <row r="40" spans="1:21" s="27" customFormat="1" ht="40.5" customHeight="1">
      <c r="A40" s="34"/>
      <c r="B40" s="32"/>
      <c r="C40" s="33"/>
      <c r="D40" s="30"/>
      <c r="E40" s="121"/>
      <c r="F40" s="484" t="s">
        <v>380</v>
      </c>
      <c r="G40" s="674"/>
      <c r="H40" s="28"/>
      <c r="I40" s="28"/>
      <c r="J40" s="28"/>
      <c r="K40" s="28"/>
      <c r="L40" s="28"/>
      <c r="M40" s="28"/>
      <c r="N40" s="28"/>
      <c r="O40" s="116" t="s">
        <v>319</v>
      </c>
      <c r="P40" s="31" t="s">
        <v>321</v>
      </c>
      <c r="Q40" s="31" t="s">
        <v>36</v>
      </c>
      <c r="R40" s="31" t="s">
        <v>379</v>
      </c>
      <c r="S40" s="279">
        <f>S41</f>
        <v>16200</v>
      </c>
      <c r="T40" s="279">
        <f>T41</f>
        <v>2200</v>
      </c>
      <c r="U40" s="446">
        <f t="shared" si="0"/>
        <v>13.580246913580247</v>
      </c>
    </row>
    <row r="41" spans="1:21" s="27" customFormat="1" ht="51.75" customHeight="1">
      <c r="A41" s="34"/>
      <c r="B41" s="32"/>
      <c r="C41" s="33"/>
      <c r="D41" s="30"/>
      <c r="E41" s="121"/>
      <c r="F41" s="484" t="s">
        <v>449</v>
      </c>
      <c r="G41" s="674"/>
      <c r="H41" s="28"/>
      <c r="I41" s="28"/>
      <c r="J41" s="28"/>
      <c r="K41" s="28"/>
      <c r="L41" s="28"/>
      <c r="M41" s="28"/>
      <c r="N41" s="28"/>
      <c r="O41" s="116" t="s">
        <v>319</v>
      </c>
      <c r="P41" s="31" t="s">
        <v>321</v>
      </c>
      <c r="Q41" s="31" t="s">
        <v>36</v>
      </c>
      <c r="R41" s="31" t="s">
        <v>448</v>
      </c>
      <c r="S41" s="279">
        <v>16200</v>
      </c>
      <c r="T41" s="279">
        <v>2200</v>
      </c>
      <c r="U41" s="446">
        <f t="shared" si="0"/>
        <v>13.580246913580247</v>
      </c>
    </row>
    <row r="42" spans="1:21" s="27" customFormat="1" ht="30.75" customHeight="1">
      <c r="A42" s="37"/>
      <c r="B42" s="38"/>
      <c r="C42" s="39"/>
      <c r="D42" s="30"/>
      <c r="E42" s="121"/>
      <c r="F42" s="486" t="s">
        <v>323</v>
      </c>
      <c r="G42" s="487"/>
      <c r="H42" s="28"/>
      <c r="I42" s="28"/>
      <c r="J42" s="28"/>
      <c r="K42" s="28"/>
      <c r="L42" s="28"/>
      <c r="M42" s="28"/>
      <c r="N42" s="28"/>
      <c r="O42" s="116" t="s">
        <v>319</v>
      </c>
      <c r="P42" s="31" t="s">
        <v>321</v>
      </c>
      <c r="Q42" s="31" t="s">
        <v>37</v>
      </c>
      <c r="R42" s="31" t="s">
        <v>309</v>
      </c>
      <c r="S42" s="279">
        <f>S43</f>
        <v>1514839.61</v>
      </c>
      <c r="T42" s="279">
        <f>T43</f>
        <v>1514839.61</v>
      </c>
      <c r="U42" s="446">
        <f t="shared" si="0"/>
        <v>100</v>
      </c>
    </row>
    <row r="43" spans="1:21" s="27" customFormat="1" ht="33.75" customHeight="1">
      <c r="A43" s="37"/>
      <c r="B43" s="38"/>
      <c r="C43" s="39"/>
      <c r="D43" s="30"/>
      <c r="E43" s="121"/>
      <c r="F43" s="484" t="s">
        <v>376</v>
      </c>
      <c r="G43" s="674"/>
      <c r="H43" s="28"/>
      <c r="I43" s="28"/>
      <c r="J43" s="28"/>
      <c r="K43" s="28"/>
      <c r="L43" s="28"/>
      <c r="M43" s="28"/>
      <c r="N43" s="28"/>
      <c r="O43" s="116" t="s">
        <v>319</v>
      </c>
      <c r="P43" s="31" t="s">
        <v>321</v>
      </c>
      <c r="Q43" s="31" t="s">
        <v>37</v>
      </c>
      <c r="R43" s="31" t="s">
        <v>377</v>
      </c>
      <c r="S43" s="279">
        <f>S44</f>
        <v>1514839.61</v>
      </c>
      <c r="T43" s="279">
        <f>T44</f>
        <v>1514839.61</v>
      </c>
      <c r="U43" s="446">
        <f t="shared" si="0"/>
        <v>100</v>
      </c>
    </row>
    <row r="44" spans="1:21" s="27" customFormat="1" ht="51.75" customHeight="1">
      <c r="A44" s="37"/>
      <c r="B44" s="38"/>
      <c r="C44" s="39"/>
      <c r="D44" s="30"/>
      <c r="E44" s="121"/>
      <c r="F44" s="484" t="s">
        <v>446</v>
      </c>
      <c r="G44" s="674"/>
      <c r="H44" s="28"/>
      <c r="I44" s="28"/>
      <c r="J44" s="28"/>
      <c r="K44" s="28"/>
      <c r="L44" s="28"/>
      <c r="M44" s="28"/>
      <c r="N44" s="28"/>
      <c r="O44" s="116" t="s">
        <v>319</v>
      </c>
      <c r="P44" s="31" t="s">
        <v>321</v>
      </c>
      <c r="Q44" s="31" t="s">
        <v>37</v>
      </c>
      <c r="R44" s="31" t="s">
        <v>447</v>
      </c>
      <c r="S44" s="279">
        <v>1514839.61</v>
      </c>
      <c r="T44" s="279">
        <v>1514839.61</v>
      </c>
      <c r="U44" s="446">
        <f t="shared" si="0"/>
        <v>100</v>
      </c>
    </row>
    <row r="45" spans="1:21" s="27" customFormat="1" ht="65.25" customHeight="1">
      <c r="A45" s="37"/>
      <c r="B45" s="38"/>
      <c r="C45" s="38"/>
      <c r="D45" s="30"/>
      <c r="E45" s="121"/>
      <c r="F45" s="670" t="s">
        <v>384</v>
      </c>
      <c r="G45" s="671"/>
      <c r="H45" s="125" t="e">
        <f>#REF!+#REF!</f>
        <v>#REF!</v>
      </c>
      <c r="I45" s="125" t="e">
        <f>#REF!+#REF!</f>
        <v>#REF!</v>
      </c>
      <c r="J45" s="125" t="e">
        <f>#REF!+#REF!</f>
        <v>#REF!</v>
      </c>
      <c r="K45" s="125" t="e">
        <f>#REF!+#REF!</f>
        <v>#REF!</v>
      </c>
      <c r="L45" s="125" t="e">
        <f>#REF!+#REF!</f>
        <v>#REF!</v>
      </c>
      <c r="M45" s="125" t="e">
        <f>#REF!+#REF!</f>
        <v>#REF!</v>
      </c>
      <c r="N45" s="125" t="e">
        <f>#REF!+#REF!</f>
        <v>#REF!</v>
      </c>
      <c r="O45" s="160" t="s">
        <v>319</v>
      </c>
      <c r="P45" s="20" t="s">
        <v>324</v>
      </c>
      <c r="Q45" s="20" t="s">
        <v>473</v>
      </c>
      <c r="R45" s="20" t="s">
        <v>309</v>
      </c>
      <c r="S45" s="325">
        <f>S46</f>
        <v>6071883.2999999998</v>
      </c>
      <c r="T45" s="325">
        <f>T46</f>
        <v>6071883.2999999998</v>
      </c>
      <c r="U45" s="445">
        <f t="shared" si="0"/>
        <v>100</v>
      </c>
    </row>
    <row r="46" spans="1:21" s="27" customFormat="1" ht="35.25" customHeight="1">
      <c r="A46" s="37"/>
      <c r="B46" s="38"/>
      <c r="C46" s="38"/>
      <c r="D46" s="30"/>
      <c r="E46" s="121"/>
      <c r="F46" s="486" t="s">
        <v>412</v>
      </c>
      <c r="G46" s="487"/>
      <c r="H46" s="487"/>
      <c r="I46" s="25"/>
      <c r="J46" s="25"/>
      <c r="K46" s="25"/>
      <c r="L46" s="25"/>
      <c r="M46" s="25"/>
      <c r="N46" s="25"/>
      <c r="O46" s="116" t="s">
        <v>319</v>
      </c>
      <c r="P46" s="31" t="s">
        <v>324</v>
      </c>
      <c r="Q46" s="173" t="s">
        <v>478</v>
      </c>
      <c r="R46" s="31" t="s">
        <v>309</v>
      </c>
      <c r="S46" s="326">
        <f>S47</f>
        <v>6071883.2999999998</v>
      </c>
      <c r="T46" s="326">
        <f>T47</f>
        <v>6071883.2999999998</v>
      </c>
      <c r="U46" s="446">
        <f t="shared" si="0"/>
        <v>100</v>
      </c>
    </row>
    <row r="47" spans="1:21" s="27" customFormat="1" ht="21" customHeight="1">
      <c r="A47" s="37"/>
      <c r="B47" s="38"/>
      <c r="C47" s="38"/>
      <c r="D47" s="30"/>
      <c r="E47" s="121"/>
      <c r="F47" s="486" t="s">
        <v>413</v>
      </c>
      <c r="G47" s="487"/>
      <c r="H47" s="25"/>
      <c r="I47" s="25"/>
      <c r="J47" s="25"/>
      <c r="K47" s="25"/>
      <c r="L47" s="25"/>
      <c r="M47" s="25"/>
      <c r="N47" s="25"/>
      <c r="O47" s="116" t="s">
        <v>319</v>
      </c>
      <c r="P47" s="31" t="s">
        <v>324</v>
      </c>
      <c r="Q47" s="26" t="s">
        <v>472</v>
      </c>
      <c r="R47" s="31" t="s">
        <v>309</v>
      </c>
      <c r="S47" s="326">
        <f>S49</f>
        <v>6071883.2999999998</v>
      </c>
      <c r="T47" s="326">
        <f>T49</f>
        <v>6071883.2999999998</v>
      </c>
      <c r="U47" s="446">
        <f t="shared" si="0"/>
        <v>100</v>
      </c>
    </row>
    <row r="48" spans="1:21" s="27" customFormat="1" ht="54" customHeight="1">
      <c r="A48" s="37"/>
      <c r="B48" s="38"/>
      <c r="C48" s="38"/>
      <c r="D48" s="30"/>
      <c r="E48" s="121"/>
      <c r="F48" s="484" t="s">
        <v>31</v>
      </c>
      <c r="G48" s="674"/>
      <c r="H48" s="25"/>
      <c r="I48" s="25"/>
      <c r="J48" s="25"/>
      <c r="K48" s="25"/>
      <c r="L48" s="25"/>
      <c r="M48" s="25"/>
      <c r="N48" s="25"/>
      <c r="O48" s="116" t="s">
        <v>319</v>
      </c>
      <c r="P48" s="31" t="s">
        <v>324</v>
      </c>
      <c r="Q48" s="26" t="s">
        <v>34</v>
      </c>
      <c r="R48" s="31" t="s">
        <v>309</v>
      </c>
      <c r="S48" s="326">
        <f t="shared" ref="S48:T50" si="1">S49</f>
        <v>6071883.2999999998</v>
      </c>
      <c r="T48" s="326">
        <f t="shared" si="1"/>
        <v>6071883.2999999998</v>
      </c>
      <c r="U48" s="446">
        <f t="shared" si="0"/>
        <v>100</v>
      </c>
    </row>
    <row r="49" spans="1:21" s="27" customFormat="1" ht="50.25" customHeight="1">
      <c r="A49" s="37"/>
      <c r="B49" s="38"/>
      <c r="C49" s="38"/>
      <c r="D49" s="30"/>
      <c r="E49" s="121"/>
      <c r="F49" s="486" t="s">
        <v>414</v>
      </c>
      <c r="G49" s="487"/>
      <c r="H49" s="487"/>
      <c r="I49" s="25"/>
      <c r="J49" s="25"/>
      <c r="K49" s="25"/>
      <c r="L49" s="25"/>
      <c r="M49" s="25"/>
      <c r="N49" s="25"/>
      <c r="O49" s="116" t="s">
        <v>319</v>
      </c>
      <c r="P49" s="31" t="s">
        <v>324</v>
      </c>
      <c r="Q49" s="31" t="s">
        <v>36</v>
      </c>
      <c r="R49" s="31" t="s">
        <v>309</v>
      </c>
      <c r="S49" s="326">
        <f t="shared" si="1"/>
        <v>6071883.2999999998</v>
      </c>
      <c r="T49" s="326">
        <f t="shared" si="1"/>
        <v>6071883.2999999998</v>
      </c>
      <c r="U49" s="446">
        <f t="shared" si="0"/>
        <v>100</v>
      </c>
    </row>
    <row r="50" spans="1:21" s="27" customFormat="1" ht="48.75" customHeight="1">
      <c r="A50" s="37"/>
      <c r="B50" s="38"/>
      <c r="C50" s="38"/>
      <c r="D50" s="30"/>
      <c r="E50" s="121"/>
      <c r="F50" s="484" t="s">
        <v>376</v>
      </c>
      <c r="G50" s="674"/>
      <c r="H50" s="25"/>
      <c r="I50" s="25"/>
      <c r="J50" s="25"/>
      <c r="K50" s="25"/>
      <c r="L50" s="25"/>
      <c r="M50" s="25"/>
      <c r="N50" s="25"/>
      <c r="O50" s="116" t="s">
        <v>319</v>
      </c>
      <c r="P50" s="31" t="s">
        <v>324</v>
      </c>
      <c r="Q50" s="31" t="s">
        <v>36</v>
      </c>
      <c r="R50" s="31" t="s">
        <v>377</v>
      </c>
      <c r="S50" s="326">
        <f t="shared" si="1"/>
        <v>6071883.2999999998</v>
      </c>
      <c r="T50" s="326">
        <f t="shared" si="1"/>
        <v>6071883.2999999998</v>
      </c>
      <c r="U50" s="446">
        <f t="shared" si="0"/>
        <v>100</v>
      </c>
    </row>
    <row r="51" spans="1:21" s="27" customFormat="1" ht="48.75" customHeight="1">
      <c r="A51" s="37"/>
      <c r="B51" s="38"/>
      <c r="C51" s="38"/>
      <c r="D51" s="30"/>
      <c r="E51" s="121"/>
      <c r="F51" s="484" t="s">
        <v>446</v>
      </c>
      <c r="G51" s="674"/>
      <c r="H51" s="25"/>
      <c r="I51" s="25"/>
      <c r="J51" s="25"/>
      <c r="K51" s="25"/>
      <c r="L51" s="25"/>
      <c r="M51" s="25"/>
      <c r="N51" s="25"/>
      <c r="O51" s="116" t="s">
        <v>319</v>
      </c>
      <c r="P51" s="31" t="s">
        <v>324</v>
      </c>
      <c r="Q51" s="31" t="s">
        <v>36</v>
      </c>
      <c r="R51" s="31" t="s">
        <v>447</v>
      </c>
      <c r="S51" s="326">
        <v>6071883.2999999998</v>
      </c>
      <c r="T51" s="326">
        <v>6071883.2999999998</v>
      </c>
      <c r="U51" s="446">
        <f t="shared" si="0"/>
        <v>100</v>
      </c>
    </row>
    <row r="52" spans="1:21" s="27" customFormat="1" ht="21.75" customHeight="1">
      <c r="A52" s="41">
        <v>3001</v>
      </c>
      <c r="B52" s="594" t="s">
        <v>328</v>
      </c>
      <c r="C52" s="594"/>
      <c r="D52" s="30" t="s">
        <v>329</v>
      </c>
      <c r="E52" s="121"/>
      <c r="F52" s="670" t="s">
        <v>386</v>
      </c>
      <c r="G52" s="671"/>
      <c r="H52" s="19" t="e">
        <f>H56+#REF!+#REF!</f>
        <v>#REF!</v>
      </c>
      <c r="I52" s="19" t="e">
        <f>I56+#REF!+#REF!</f>
        <v>#REF!</v>
      </c>
      <c r="J52" s="19" t="e">
        <f>J56+#REF!+#REF!</f>
        <v>#REF!</v>
      </c>
      <c r="K52" s="19" t="e">
        <f>K56+#REF!+#REF!</f>
        <v>#REF!</v>
      </c>
      <c r="L52" s="19" t="e">
        <f>L56+#REF!+#REF!</f>
        <v>#REF!</v>
      </c>
      <c r="M52" s="19" t="e">
        <f>M56+#REF!+#REF!</f>
        <v>#REF!</v>
      </c>
      <c r="N52" s="19" t="e">
        <f>N56+#REF!+#REF!</f>
        <v>#REF!</v>
      </c>
      <c r="O52" s="160" t="s">
        <v>319</v>
      </c>
      <c r="P52" s="20" t="s">
        <v>326</v>
      </c>
      <c r="Q52" s="20" t="s">
        <v>473</v>
      </c>
      <c r="R52" s="20" t="s">
        <v>309</v>
      </c>
      <c r="S52" s="187">
        <f>S56</f>
        <v>0</v>
      </c>
      <c r="T52" s="187">
        <f>T56</f>
        <v>0</v>
      </c>
      <c r="U52" s="445">
        <v>0</v>
      </c>
    </row>
    <row r="53" spans="1:21" s="27" customFormat="1" ht="35.25" customHeight="1">
      <c r="A53" s="41"/>
      <c r="B53" s="40"/>
      <c r="C53" s="42"/>
      <c r="D53" s="30"/>
      <c r="E53" s="121"/>
      <c r="F53" s="486" t="s">
        <v>412</v>
      </c>
      <c r="G53" s="487"/>
      <c r="H53" s="487"/>
      <c r="I53" s="28"/>
      <c r="J53" s="28"/>
      <c r="K53" s="28"/>
      <c r="L53" s="28"/>
      <c r="M53" s="28"/>
      <c r="N53" s="28"/>
      <c r="O53" s="116" t="s">
        <v>319</v>
      </c>
      <c r="P53" s="31" t="s">
        <v>326</v>
      </c>
      <c r="Q53" s="173" t="s">
        <v>471</v>
      </c>
      <c r="R53" s="31" t="s">
        <v>309</v>
      </c>
      <c r="S53" s="244">
        <f>S54</f>
        <v>0</v>
      </c>
      <c r="T53" s="244">
        <f>T54</f>
        <v>0</v>
      </c>
      <c r="U53" s="446">
        <v>0</v>
      </c>
    </row>
    <row r="54" spans="1:21" s="27" customFormat="1" ht="33" customHeight="1">
      <c r="A54" s="41"/>
      <c r="B54" s="40"/>
      <c r="C54" s="42"/>
      <c r="D54" s="30"/>
      <c r="E54" s="121"/>
      <c r="F54" s="486" t="s">
        <v>413</v>
      </c>
      <c r="G54" s="487"/>
      <c r="H54" s="25"/>
      <c r="I54" s="28"/>
      <c r="J54" s="28"/>
      <c r="K54" s="28"/>
      <c r="L54" s="28"/>
      <c r="M54" s="28"/>
      <c r="N54" s="28"/>
      <c r="O54" s="116" t="s">
        <v>319</v>
      </c>
      <c r="P54" s="31" t="s">
        <v>326</v>
      </c>
      <c r="Q54" s="26" t="s">
        <v>472</v>
      </c>
      <c r="R54" s="31" t="s">
        <v>309</v>
      </c>
      <c r="S54" s="244">
        <f>S56</f>
        <v>0</v>
      </c>
      <c r="T54" s="244">
        <f>T56</f>
        <v>0</v>
      </c>
      <c r="U54" s="446">
        <v>0</v>
      </c>
    </row>
    <row r="55" spans="1:21" s="27" customFormat="1" ht="51" customHeight="1">
      <c r="A55" s="41"/>
      <c r="B55" s="40"/>
      <c r="C55" s="42"/>
      <c r="D55" s="30"/>
      <c r="E55" s="121"/>
      <c r="F55" s="484" t="s">
        <v>45</v>
      </c>
      <c r="G55" s="674"/>
      <c r="H55" s="25"/>
      <c r="I55" s="28"/>
      <c r="J55" s="28"/>
      <c r="K55" s="28"/>
      <c r="L55" s="28"/>
      <c r="M55" s="28"/>
      <c r="N55" s="28"/>
      <c r="O55" s="116" t="s">
        <v>319</v>
      </c>
      <c r="P55" s="31" t="s">
        <v>326</v>
      </c>
      <c r="Q55" s="26" t="s">
        <v>34</v>
      </c>
      <c r="R55" s="31" t="s">
        <v>309</v>
      </c>
      <c r="S55" s="244">
        <f t="shared" ref="S55:T57" si="2">S56</f>
        <v>0</v>
      </c>
      <c r="T55" s="244">
        <f t="shared" si="2"/>
        <v>0</v>
      </c>
      <c r="U55" s="446">
        <v>0</v>
      </c>
    </row>
    <row r="56" spans="1:21" s="27" customFormat="1" ht="40.5" customHeight="1">
      <c r="A56" s="22" t="s">
        <v>330</v>
      </c>
      <c r="B56" s="40"/>
      <c r="C56" s="36" t="s">
        <v>331</v>
      </c>
      <c r="D56" s="30"/>
      <c r="E56" s="121"/>
      <c r="F56" s="486" t="s">
        <v>415</v>
      </c>
      <c r="G56" s="487"/>
      <c r="H56" s="28"/>
      <c r="I56" s="28"/>
      <c r="J56" s="28"/>
      <c r="K56" s="28"/>
      <c r="L56" s="28"/>
      <c r="M56" s="28">
        <f>H56+I56+J56+K56+L56</f>
        <v>0</v>
      </c>
      <c r="N56" s="28">
        <f>M56-H56</f>
        <v>0</v>
      </c>
      <c r="O56" s="116" t="s">
        <v>319</v>
      </c>
      <c r="P56" s="31" t="s">
        <v>326</v>
      </c>
      <c r="Q56" s="31" t="s">
        <v>41</v>
      </c>
      <c r="R56" s="31" t="s">
        <v>309</v>
      </c>
      <c r="S56" s="244">
        <f t="shared" si="2"/>
        <v>0</v>
      </c>
      <c r="T56" s="244">
        <f t="shared" si="2"/>
        <v>0</v>
      </c>
      <c r="U56" s="446">
        <v>0</v>
      </c>
    </row>
    <row r="57" spans="1:21" s="27" customFormat="1" ht="24" customHeight="1">
      <c r="A57" s="22"/>
      <c r="B57" s="127"/>
      <c r="C57" s="93"/>
      <c r="D57" s="30"/>
      <c r="E57" s="121"/>
      <c r="F57" s="486" t="s">
        <v>382</v>
      </c>
      <c r="G57" s="487"/>
      <c r="H57" s="28">
        <v>200000</v>
      </c>
      <c r="I57" s="28"/>
      <c r="J57" s="28"/>
      <c r="K57" s="28"/>
      <c r="L57" s="28"/>
      <c r="M57" s="28"/>
      <c r="N57" s="28"/>
      <c r="O57" s="116" t="s">
        <v>319</v>
      </c>
      <c r="P57" s="31" t="s">
        <v>326</v>
      </c>
      <c r="Q57" s="31" t="s">
        <v>41</v>
      </c>
      <c r="R57" s="31" t="s">
        <v>383</v>
      </c>
      <c r="S57" s="279">
        <f t="shared" si="2"/>
        <v>0</v>
      </c>
      <c r="T57" s="279">
        <f t="shared" si="2"/>
        <v>0</v>
      </c>
      <c r="U57" s="446">
        <v>0</v>
      </c>
    </row>
    <row r="58" spans="1:21" s="27" customFormat="1" ht="24" customHeight="1">
      <c r="A58" s="22"/>
      <c r="B58" s="127"/>
      <c r="C58" s="93"/>
      <c r="D58" s="30"/>
      <c r="E58" s="121"/>
      <c r="F58" s="484" t="s">
        <v>461</v>
      </c>
      <c r="G58" s="674"/>
      <c r="H58" s="28"/>
      <c r="I58" s="28"/>
      <c r="J58" s="28"/>
      <c r="K58" s="28"/>
      <c r="L58" s="28"/>
      <c r="M58" s="28"/>
      <c r="N58" s="28"/>
      <c r="O58" s="116" t="s">
        <v>319</v>
      </c>
      <c r="P58" s="31" t="s">
        <v>326</v>
      </c>
      <c r="Q58" s="31" t="s">
        <v>41</v>
      </c>
      <c r="R58" s="31" t="s">
        <v>460</v>
      </c>
      <c r="S58" s="279">
        <v>0</v>
      </c>
      <c r="T58" s="279">
        <v>0</v>
      </c>
      <c r="U58" s="446">
        <v>0</v>
      </c>
    </row>
    <row r="59" spans="1:21" s="27" customFormat="1" ht="21.75" customHeight="1">
      <c r="A59" s="41">
        <v>3003</v>
      </c>
      <c r="B59" s="594" t="s">
        <v>332</v>
      </c>
      <c r="C59" s="594"/>
      <c r="D59" s="30" t="s">
        <v>333</v>
      </c>
      <c r="E59" s="121"/>
      <c r="F59" s="670" t="s">
        <v>387</v>
      </c>
      <c r="G59" s="671"/>
      <c r="H59" s="19" t="e">
        <f>#REF!+#REF!+#REF!+#REF!+#REF!+#REF!+#REF!+#REF!+#REF!+#REF!+#REF!+#REF!+#REF!+#REF!+#REF!</f>
        <v>#REF!</v>
      </c>
      <c r="I59" s="19" t="e">
        <f>#REF!+#REF!+#REF!+#REF!+#REF!+#REF!+#REF!+#REF!+#REF!+#REF!+#REF!+#REF!+#REF!+#REF!+#REF!+#REF!+#REF!+#REF!</f>
        <v>#REF!</v>
      </c>
      <c r="J59" s="19" t="e">
        <f>#REF!+#REF!+#REF!+#REF!+#REF!+#REF!+#REF!+#REF!+#REF!+#REF!+#REF!+#REF!+#REF!+#REF!+#REF!+#REF!+#REF!+#REF!</f>
        <v>#REF!</v>
      </c>
      <c r="K59" s="19" t="e">
        <f>#REF!+#REF!+#REF!+#REF!+#REF!+#REF!+#REF!+#REF!+#REF!+#REF!+#REF!+#REF!+#REF!+#REF!+#REF!+#REF!+#REF!+#REF!</f>
        <v>#REF!</v>
      </c>
      <c r="L59" s="19" t="e">
        <f>#REF!+#REF!+#REF!+#REF!+#REF!+#REF!+#REF!+#REF!+#REF!+#REF!+#REF!+#REF!+#REF!+#REF!+#REF!+#REF!+#REF!+#REF!</f>
        <v>#REF!</v>
      </c>
      <c r="M59" s="19" t="e">
        <f>#REF!+#REF!+#REF!+#REF!+#REF!+#REF!+#REF!+#REF!+#REF!+#REF!+#REF!+#REF!+#REF!+#REF!+#REF!+#REF!+#REF!+#REF!</f>
        <v>#REF!</v>
      </c>
      <c r="N59" s="19" t="e">
        <f>#REF!+#REF!+#REF!+#REF!+#REF!+#REF!+#REF!+#REF!+#REF!+#REF!+#REF!+#REF!+#REF!+#REF!+#REF!+#REF!+#REF!+#REF!</f>
        <v>#REF!</v>
      </c>
      <c r="O59" s="160" t="s">
        <v>319</v>
      </c>
      <c r="P59" s="20" t="s">
        <v>329</v>
      </c>
      <c r="Q59" s="20" t="s">
        <v>473</v>
      </c>
      <c r="R59" s="20" t="s">
        <v>309</v>
      </c>
      <c r="S59" s="187">
        <f>S60</f>
        <v>29514550.440000001</v>
      </c>
      <c r="T59" s="187">
        <f>T60</f>
        <v>29127119.220000003</v>
      </c>
      <c r="U59" s="445">
        <f t="shared" si="0"/>
        <v>98.687321289925777</v>
      </c>
    </row>
    <row r="60" spans="1:21" s="27" customFormat="1" ht="34.5" customHeight="1">
      <c r="A60" s="41"/>
      <c r="B60" s="127"/>
      <c r="C60" s="127"/>
      <c r="D60" s="30"/>
      <c r="E60" s="121"/>
      <c r="F60" s="486" t="s">
        <v>412</v>
      </c>
      <c r="G60" s="487"/>
      <c r="H60" s="487"/>
      <c r="I60" s="28"/>
      <c r="J60" s="28"/>
      <c r="K60" s="28"/>
      <c r="L60" s="28"/>
      <c r="M60" s="28"/>
      <c r="N60" s="28"/>
      <c r="O60" s="116" t="s">
        <v>319</v>
      </c>
      <c r="P60" s="31" t="s">
        <v>329</v>
      </c>
      <c r="Q60" s="31" t="s">
        <v>471</v>
      </c>
      <c r="R60" s="31" t="s">
        <v>309</v>
      </c>
      <c r="S60" s="244">
        <f>S61</f>
        <v>29514550.440000001</v>
      </c>
      <c r="T60" s="244">
        <f>T61</f>
        <v>29127119.220000003</v>
      </c>
      <c r="U60" s="446">
        <f t="shared" si="0"/>
        <v>98.687321289925777</v>
      </c>
    </row>
    <row r="61" spans="1:21" s="27" customFormat="1" ht="31.5" customHeight="1">
      <c r="A61" s="41"/>
      <c r="B61" s="127"/>
      <c r="C61" s="127"/>
      <c r="D61" s="30"/>
      <c r="E61" s="121"/>
      <c r="F61" s="486" t="s">
        <v>413</v>
      </c>
      <c r="G61" s="487"/>
      <c r="H61" s="25"/>
      <c r="I61" s="28"/>
      <c r="J61" s="28"/>
      <c r="K61" s="28"/>
      <c r="L61" s="28"/>
      <c r="M61" s="28"/>
      <c r="N61" s="28"/>
      <c r="O61" s="116" t="s">
        <v>319</v>
      </c>
      <c r="P61" s="31" t="s">
        <v>329</v>
      </c>
      <c r="Q61" s="31" t="s">
        <v>472</v>
      </c>
      <c r="R61" s="31" t="s">
        <v>309</v>
      </c>
      <c r="S61" s="244">
        <f>S63+S73+S78+S81+S84+S89+S70</f>
        <v>29514550.440000001</v>
      </c>
      <c r="T61" s="244">
        <f>T63+T73+T78+T81+T84+T89+T70</f>
        <v>29127119.220000003</v>
      </c>
      <c r="U61" s="446">
        <f t="shared" si="0"/>
        <v>98.687321289925777</v>
      </c>
    </row>
    <row r="62" spans="1:21" s="27" customFormat="1" ht="47.25" customHeight="1">
      <c r="A62" s="41"/>
      <c r="B62" s="127"/>
      <c r="C62" s="127"/>
      <c r="D62" s="30"/>
      <c r="E62" s="121"/>
      <c r="F62" s="484" t="s">
        <v>31</v>
      </c>
      <c r="G62" s="674"/>
      <c r="H62" s="25"/>
      <c r="I62" s="28"/>
      <c r="J62" s="28"/>
      <c r="K62" s="28"/>
      <c r="L62" s="28"/>
      <c r="M62" s="28"/>
      <c r="N62" s="28"/>
      <c r="O62" s="116" t="s">
        <v>319</v>
      </c>
      <c r="P62" s="31" t="s">
        <v>329</v>
      </c>
      <c r="Q62" s="31" t="s">
        <v>34</v>
      </c>
      <c r="R62" s="31" t="s">
        <v>309</v>
      </c>
      <c r="S62" s="244">
        <f>S63+S73+S70</f>
        <v>25301015.440000001</v>
      </c>
      <c r="T62" s="244">
        <f>T63+T73+T70</f>
        <v>25269902.609999999</v>
      </c>
      <c r="U62" s="446">
        <f t="shared" si="0"/>
        <v>99.877029322898977</v>
      </c>
    </row>
    <row r="63" spans="1:21" s="27" customFormat="1" ht="48.75" customHeight="1">
      <c r="A63" s="41"/>
      <c r="B63" s="127"/>
      <c r="C63" s="127"/>
      <c r="D63" s="30"/>
      <c r="E63" s="121"/>
      <c r="F63" s="486" t="s">
        <v>414</v>
      </c>
      <c r="G63" s="487"/>
      <c r="H63" s="28"/>
      <c r="I63" s="28"/>
      <c r="J63" s="28"/>
      <c r="K63" s="28"/>
      <c r="L63" s="28"/>
      <c r="M63" s="28"/>
      <c r="N63" s="28"/>
      <c r="O63" s="116" t="s">
        <v>319</v>
      </c>
      <c r="P63" s="31" t="s">
        <v>329</v>
      </c>
      <c r="Q63" s="168" t="s">
        <v>36</v>
      </c>
      <c r="R63" s="31" t="s">
        <v>309</v>
      </c>
      <c r="S63" s="244">
        <f>S66+S64+S68</f>
        <v>15017896.129999999</v>
      </c>
      <c r="T63" s="244">
        <f>T66+T64+T68</f>
        <v>14986835.67</v>
      </c>
      <c r="U63" s="446">
        <f t="shared" si="0"/>
        <v>99.793177022060021</v>
      </c>
    </row>
    <row r="64" spans="1:21" s="27" customFormat="1" ht="93.75" customHeight="1">
      <c r="A64" s="41"/>
      <c r="B64" s="127"/>
      <c r="C64" s="127"/>
      <c r="D64" s="30"/>
      <c r="E64" s="121"/>
      <c r="F64" s="484" t="s">
        <v>376</v>
      </c>
      <c r="G64" s="674"/>
      <c r="H64" s="28">
        <v>51572</v>
      </c>
      <c r="I64" s="28"/>
      <c r="J64" s="28"/>
      <c r="K64" s="28"/>
      <c r="L64" s="28"/>
      <c r="M64" s="28"/>
      <c r="N64" s="28"/>
      <c r="O64" s="116" t="s">
        <v>319</v>
      </c>
      <c r="P64" s="31" t="s">
        <v>329</v>
      </c>
      <c r="Q64" s="168" t="s">
        <v>36</v>
      </c>
      <c r="R64" s="31" t="s">
        <v>377</v>
      </c>
      <c r="S64" s="279">
        <f>S65</f>
        <v>14770386.939999999</v>
      </c>
      <c r="T64" s="279">
        <f>T65</f>
        <v>14739326.48</v>
      </c>
      <c r="U64" s="446">
        <f t="shared" si="0"/>
        <v>99.789711263989417</v>
      </c>
    </row>
    <row r="65" spans="1:21" s="27" customFormat="1" ht="48.75" customHeight="1">
      <c r="A65" s="41"/>
      <c r="B65" s="127"/>
      <c r="C65" s="127"/>
      <c r="D65" s="30"/>
      <c r="E65" s="121"/>
      <c r="F65" s="484" t="s">
        <v>446</v>
      </c>
      <c r="G65" s="674"/>
      <c r="H65" s="28"/>
      <c r="I65" s="28"/>
      <c r="J65" s="28"/>
      <c r="K65" s="28"/>
      <c r="L65" s="28"/>
      <c r="M65" s="28"/>
      <c r="N65" s="28"/>
      <c r="O65" s="116" t="s">
        <v>319</v>
      </c>
      <c r="P65" s="31" t="s">
        <v>329</v>
      </c>
      <c r="Q65" s="168" t="s">
        <v>36</v>
      </c>
      <c r="R65" s="31" t="s">
        <v>447</v>
      </c>
      <c r="S65" s="279">
        <v>14770386.939999999</v>
      </c>
      <c r="T65" s="279">
        <v>14739326.48</v>
      </c>
      <c r="U65" s="446">
        <f t="shared" si="0"/>
        <v>99.789711263989417</v>
      </c>
    </row>
    <row r="66" spans="1:21" s="27" customFormat="1" ht="33.75" customHeight="1">
      <c r="A66" s="41"/>
      <c r="B66" s="127"/>
      <c r="C66" s="127"/>
      <c r="D66" s="30"/>
      <c r="E66" s="121"/>
      <c r="F66" s="484" t="s">
        <v>380</v>
      </c>
      <c r="G66" s="674"/>
      <c r="H66" s="28"/>
      <c r="I66" s="28"/>
      <c r="J66" s="28"/>
      <c r="K66" s="28"/>
      <c r="L66" s="28"/>
      <c r="M66" s="28"/>
      <c r="N66" s="28"/>
      <c r="O66" s="116" t="s">
        <v>319</v>
      </c>
      <c r="P66" s="31" t="s">
        <v>329</v>
      </c>
      <c r="Q66" s="168" t="s">
        <v>36</v>
      </c>
      <c r="R66" s="149" t="s">
        <v>379</v>
      </c>
      <c r="S66" s="324">
        <f>S67</f>
        <v>175158.39999999999</v>
      </c>
      <c r="T66" s="324">
        <f>T67</f>
        <v>175158.39999999999</v>
      </c>
      <c r="U66" s="446">
        <f t="shared" si="0"/>
        <v>100</v>
      </c>
    </row>
    <row r="67" spans="1:21" s="27" customFormat="1" ht="52.5" customHeight="1">
      <c r="A67" s="41"/>
      <c r="B67" s="127"/>
      <c r="C67" s="127"/>
      <c r="D67" s="30"/>
      <c r="E67" s="121"/>
      <c r="F67" s="527" t="s">
        <v>449</v>
      </c>
      <c r="G67" s="676"/>
      <c r="H67" s="222"/>
      <c r="I67" s="148"/>
      <c r="J67" s="148"/>
      <c r="K67" s="148"/>
      <c r="L67" s="148"/>
      <c r="M67" s="148"/>
      <c r="N67" s="148"/>
      <c r="O67" s="161" t="s">
        <v>319</v>
      </c>
      <c r="P67" s="149" t="s">
        <v>329</v>
      </c>
      <c r="Q67" s="168" t="s">
        <v>36</v>
      </c>
      <c r="R67" s="281" t="s">
        <v>448</v>
      </c>
      <c r="S67" s="330">
        <v>175158.39999999999</v>
      </c>
      <c r="T67" s="330">
        <v>175158.39999999999</v>
      </c>
      <c r="U67" s="446">
        <f t="shared" si="0"/>
        <v>100</v>
      </c>
    </row>
    <row r="68" spans="1:21" s="27" customFormat="1" ht="30.75" customHeight="1">
      <c r="A68" s="41"/>
      <c r="B68" s="230"/>
      <c r="C68" s="230"/>
      <c r="D68" s="30"/>
      <c r="E68" s="121"/>
      <c r="F68" s="491" t="s">
        <v>382</v>
      </c>
      <c r="G68" s="677"/>
      <c r="H68" s="143"/>
      <c r="I68" s="143"/>
      <c r="J68" s="143"/>
      <c r="K68" s="143"/>
      <c r="L68" s="143"/>
      <c r="M68" s="143"/>
      <c r="N68" s="143"/>
      <c r="O68" s="184" t="s">
        <v>319</v>
      </c>
      <c r="P68" s="133" t="s">
        <v>329</v>
      </c>
      <c r="Q68" s="168" t="s">
        <v>36</v>
      </c>
      <c r="R68" s="133" t="s">
        <v>383</v>
      </c>
      <c r="S68" s="328">
        <f>S69</f>
        <v>72350.789999999994</v>
      </c>
      <c r="T68" s="328">
        <f>T69</f>
        <v>72350.789999999994</v>
      </c>
      <c r="U68" s="446">
        <f t="shared" si="0"/>
        <v>100</v>
      </c>
    </row>
    <row r="69" spans="1:21" s="27" customFormat="1" ht="27.75" customHeight="1">
      <c r="A69" s="41"/>
      <c r="B69" s="230"/>
      <c r="C69" s="230"/>
      <c r="D69" s="30"/>
      <c r="E69" s="121"/>
      <c r="F69" s="566" t="s">
        <v>454</v>
      </c>
      <c r="G69" s="678"/>
      <c r="H69" s="239"/>
      <c r="I69" s="239"/>
      <c r="J69" s="239"/>
      <c r="K69" s="239"/>
      <c r="L69" s="239"/>
      <c r="M69" s="239"/>
      <c r="N69" s="239"/>
      <c r="O69" s="343" t="s">
        <v>319</v>
      </c>
      <c r="P69" s="281" t="s">
        <v>329</v>
      </c>
      <c r="Q69" s="283" t="s">
        <v>36</v>
      </c>
      <c r="R69" s="281" t="s">
        <v>455</v>
      </c>
      <c r="S69" s="330">
        <v>72350.789999999994</v>
      </c>
      <c r="T69" s="330">
        <v>72350.789999999994</v>
      </c>
      <c r="U69" s="446">
        <f t="shared" si="0"/>
        <v>100</v>
      </c>
    </row>
    <row r="70" spans="1:21" s="27" customFormat="1" ht="116.25" customHeight="1">
      <c r="A70" s="41"/>
      <c r="B70" s="230"/>
      <c r="C70" s="230"/>
      <c r="D70" s="30"/>
      <c r="E70" s="121"/>
      <c r="F70" s="491" t="s">
        <v>512</v>
      </c>
      <c r="G70" s="677"/>
      <c r="H70" s="143"/>
      <c r="I70" s="143"/>
      <c r="J70" s="143"/>
      <c r="K70" s="143"/>
      <c r="L70" s="143"/>
      <c r="M70" s="143"/>
      <c r="N70" s="143"/>
      <c r="O70" s="184" t="s">
        <v>319</v>
      </c>
      <c r="P70" s="133" t="s">
        <v>329</v>
      </c>
      <c r="Q70" s="133" t="s">
        <v>48</v>
      </c>
      <c r="R70" s="133" t="s">
        <v>309</v>
      </c>
      <c r="S70" s="328">
        <f>S71</f>
        <v>472152.84</v>
      </c>
      <c r="T70" s="328">
        <f>T71</f>
        <v>472100.47</v>
      </c>
      <c r="U70" s="446">
        <f t="shared" si="0"/>
        <v>99.988908252675117</v>
      </c>
    </row>
    <row r="71" spans="1:21" s="27" customFormat="1" ht="27.75" customHeight="1">
      <c r="A71" s="41"/>
      <c r="B71" s="230"/>
      <c r="C71" s="230"/>
      <c r="D71" s="30"/>
      <c r="E71" s="121"/>
      <c r="F71" s="491" t="s">
        <v>382</v>
      </c>
      <c r="G71" s="677"/>
      <c r="H71" s="143"/>
      <c r="I71" s="143"/>
      <c r="J71" s="143"/>
      <c r="K71" s="143"/>
      <c r="L71" s="143"/>
      <c r="M71" s="143"/>
      <c r="N71" s="143"/>
      <c r="O71" s="184" t="s">
        <v>319</v>
      </c>
      <c r="P71" s="133" t="s">
        <v>329</v>
      </c>
      <c r="Q71" s="133" t="s">
        <v>48</v>
      </c>
      <c r="R71" s="133" t="s">
        <v>383</v>
      </c>
      <c r="S71" s="328">
        <f>S72</f>
        <v>472152.84</v>
      </c>
      <c r="T71" s="328">
        <f>T72</f>
        <v>472100.47</v>
      </c>
      <c r="U71" s="446">
        <f t="shared" si="0"/>
        <v>99.988908252675117</v>
      </c>
    </row>
    <row r="72" spans="1:21" s="27" customFormat="1" ht="27.75" customHeight="1">
      <c r="A72" s="41"/>
      <c r="B72" s="230"/>
      <c r="C72" s="230"/>
      <c r="D72" s="30"/>
      <c r="E72" s="121"/>
      <c r="F72" s="491" t="s">
        <v>454</v>
      </c>
      <c r="G72" s="677"/>
      <c r="H72" s="143"/>
      <c r="I72" s="143"/>
      <c r="J72" s="143"/>
      <c r="K72" s="143"/>
      <c r="L72" s="143"/>
      <c r="M72" s="143"/>
      <c r="N72" s="143"/>
      <c r="O72" s="184" t="s">
        <v>319</v>
      </c>
      <c r="P72" s="133" t="s">
        <v>329</v>
      </c>
      <c r="Q72" s="133" t="s">
        <v>48</v>
      </c>
      <c r="R72" s="133" t="s">
        <v>455</v>
      </c>
      <c r="S72" s="328">
        <v>472152.84</v>
      </c>
      <c r="T72" s="328">
        <v>472100.47</v>
      </c>
      <c r="U72" s="446">
        <f t="shared" si="0"/>
        <v>99.988908252675117</v>
      </c>
    </row>
    <row r="73" spans="1:21" s="4" customFormat="1" ht="133.5" customHeight="1">
      <c r="A73" s="43"/>
      <c r="B73" s="46"/>
      <c r="C73" s="46"/>
      <c r="D73" s="45"/>
      <c r="E73" s="122"/>
      <c r="F73" s="491" t="s">
        <v>418</v>
      </c>
      <c r="G73" s="491"/>
      <c r="H73" s="143">
        <v>29100</v>
      </c>
      <c r="I73" s="143"/>
      <c r="J73" s="143"/>
      <c r="K73" s="143"/>
      <c r="L73" s="143"/>
      <c r="M73" s="143"/>
      <c r="N73" s="143"/>
      <c r="O73" s="184" t="s">
        <v>319</v>
      </c>
      <c r="P73" s="133" t="s">
        <v>329</v>
      </c>
      <c r="Q73" s="145" t="s">
        <v>49</v>
      </c>
      <c r="R73" s="133" t="s">
        <v>309</v>
      </c>
      <c r="S73" s="328">
        <f>S74</f>
        <v>9810966.4700000007</v>
      </c>
      <c r="T73" s="328">
        <f>T74</f>
        <v>9810966.4700000007</v>
      </c>
      <c r="U73" s="446">
        <f t="shared" si="0"/>
        <v>100</v>
      </c>
    </row>
    <row r="74" spans="1:21" s="4" customFormat="1" ht="24.75" customHeight="1">
      <c r="A74" s="43"/>
      <c r="B74" s="46"/>
      <c r="C74" s="46"/>
      <c r="D74" s="45"/>
      <c r="E74" s="122"/>
      <c r="F74" s="679" t="s">
        <v>382</v>
      </c>
      <c r="G74" s="680"/>
      <c r="H74" s="344"/>
      <c r="I74" s="177"/>
      <c r="J74" s="177"/>
      <c r="K74" s="177"/>
      <c r="L74" s="177"/>
      <c r="M74" s="177"/>
      <c r="N74" s="177"/>
      <c r="O74" s="165" t="s">
        <v>319</v>
      </c>
      <c r="P74" s="345" t="s">
        <v>329</v>
      </c>
      <c r="Q74" s="346" t="s">
        <v>49</v>
      </c>
      <c r="R74" s="291" t="s">
        <v>383</v>
      </c>
      <c r="S74" s="375">
        <f>S75+S76</f>
        <v>9810966.4700000007</v>
      </c>
      <c r="T74" s="375">
        <f>T75+T76</f>
        <v>9810966.4700000007</v>
      </c>
      <c r="U74" s="446">
        <f t="shared" si="0"/>
        <v>100</v>
      </c>
    </row>
    <row r="75" spans="1:21" s="4" customFormat="1" ht="24.75" customHeight="1">
      <c r="A75" s="43"/>
      <c r="B75" s="46"/>
      <c r="C75" s="46"/>
      <c r="D75" s="45"/>
      <c r="E75" s="122"/>
      <c r="F75" s="484" t="s">
        <v>465</v>
      </c>
      <c r="G75" s="674"/>
      <c r="H75" s="147"/>
      <c r="I75" s="28"/>
      <c r="J75" s="28"/>
      <c r="K75" s="28"/>
      <c r="L75" s="28"/>
      <c r="M75" s="28"/>
      <c r="N75" s="28"/>
      <c r="O75" s="116" t="s">
        <v>319</v>
      </c>
      <c r="P75" s="283" t="s">
        <v>329</v>
      </c>
      <c r="Q75" s="145" t="s">
        <v>49</v>
      </c>
      <c r="R75" s="183" t="s">
        <v>464</v>
      </c>
      <c r="S75" s="324">
        <v>8590966.4700000007</v>
      </c>
      <c r="T75" s="324">
        <v>8590966.4700000007</v>
      </c>
      <c r="U75" s="446">
        <f t="shared" ref="U75:U138" si="3">T75/S75*100</f>
        <v>100</v>
      </c>
    </row>
    <row r="76" spans="1:21" s="4" customFormat="1" ht="24.75" customHeight="1">
      <c r="A76" s="43"/>
      <c r="B76" s="46"/>
      <c r="C76" s="46"/>
      <c r="D76" s="45"/>
      <c r="E76" s="122"/>
      <c r="F76" s="491" t="s">
        <v>454</v>
      </c>
      <c r="G76" s="677"/>
      <c r="H76" s="147"/>
      <c r="I76" s="28"/>
      <c r="J76" s="28"/>
      <c r="K76" s="28"/>
      <c r="L76" s="28"/>
      <c r="M76" s="28"/>
      <c r="N76" s="28"/>
      <c r="O76" s="116" t="s">
        <v>319</v>
      </c>
      <c r="P76" s="283" t="s">
        <v>329</v>
      </c>
      <c r="Q76" s="145" t="s">
        <v>49</v>
      </c>
      <c r="R76" s="183" t="s">
        <v>455</v>
      </c>
      <c r="S76" s="324">
        <v>1220000</v>
      </c>
      <c r="T76" s="324">
        <v>1220000</v>
      </c>
      <c r="U76" s="446">
        <f t="shared" si="3"/>
        <v>100</v>
      </c>
    </row>
    <row r="77" spans="1:21" s="4" customFormat="1" ht="35.25" customHeight="1">
      <c r="A77" s="43"/>
      <c r="B77" s="46"/>
      <c r="C77" s="46"/>
      <c r="D77" s="45"/>
      <c r="E77" s="122"/>
      <c r="F77" s="484" t="s">
        <v>38</v>
      </c>
      <c r="G77" s="674"/>
      <c r="H77" s="147"/>
      <c r="I77" s="28"/>
      <c r="J77" s="28"/>
      <c r="K77" s="28"/>
      <c r="L77" s="28"/>
      <c r="M77" s="28"/>
      <c r="N77" s="28"/>
      <c r="O77" s="116" t="s">
        <v>319</v>
      </c>
      <c r="P77" s="31" t="s">
        <v>329</v>
      </c>
      <c r="Q77" s="284" t="s">
        <v>39</v>
      </c>
      <c r="R77" s="149" t="s">
        <v>309</v>
      </c>
      <c r="S77" s="324">
        <f>S78+S81+S84+S89</f>
        <v>4213535</v>
      </c>
      <c r="T77" s="324">
        <f>T78+T81+T84+T89</f>
        <v>3857216.61</v>
      </c>
      <c r="U77" s="446">
        <f t="shared" si="3"/>
        <v>91.543480948894455</v>
      </c>
    </row>
    <row r="78" spans="1:21" s="4" customFormat="1" ht="147" customHeight="1">
      <c r="A78" s="43"/>
      <c r="B78" s="46"/>
      <c r="C78" s="46"/>
      <c r="D78" s="45"/>
      <c r="E78" s="122"/>
      <c r="F78" s="486" t="s">
        <v>498</v>
      </c>
      <c r="G78" s="487"/>
      <c r="H78" s="47"/>
      <c r="I78" s="28"/>
      <c r="J78" s="28"/>
      <c r="K78" s="28"/>
      <c r="L78" s="28"/>
      <c r="M78" s="28"/>
      <c r="N78" s="28"/>
      <c r="O78" s="116" t="s">
        <v>319</v>
      </c>
      <c r="P78" s="31" t="s">
        <v>329</v>
      </c>
      <c r="Q78" s="48" t="s">
        <v>50</v>
      </c>
      <c r="R78" s="31" t="s">
        <v>309</v>
      </c>
      <c r="S78" s="279">
        <f>S79</f>
        <v>1504900</v>
      </c>
      <c r="T78" s="279">
        <f>T79</f>
        <v>1504900</v>
      </c>
      <c r="U78" s="446">
        <f t="shared" si="3"/>
        <v>100</v>
      </c>
    </row>
    <row r="79" spans="1:21" s="4" customFormat="1" ht="98.25" customHeight="1">
      <c r="A79" s="43"/>
      <c r="B79" s="46"/>
      <c r="C79" s="46"/>
      <c r="D79" s="45"/>
      <c r="E79" s="122"/>
      <c r="F79" s="484" t="s">
        <v>376</v>
      </c>
      <c r="G79" s="674"/>
      <c r="H79" s="47"/>
      <c r="I79" s="28"/>
      <c r="J79" s="28"/>
      <c r="K79" s="28"/>
      <c r="L79" s="28"/>
      <c r="M79" s="28"/>
      <c r="N79" s="28"/>
      <c r="O79" s="116" t="s">
        <v>319</v>
      </c>
      <c r="P79" s="31" t="s">
        <v>329</v>
      </c>
      <c r="Q79" s="48" t="s">
        <v>50</v>
      </c>
      <c r="R79" s="31" t="s">
        <v>377</v>
      </c>
      <c r="S79" s="279">
        <f>S80</f>
        <v>1504900</v>
      </c>
      <c r="T79" s="279">
        <f>T80</f>
        <v>1504900</v>
      </c>
      <c r="U79" s="446">
        <f t="shared" si="3"/>
        <v>100</v>
      </c>
    </row>
    <row r="80" spans="1:21" s="4" customFormat="1" ht="53.25" customHeight="1">
      <c r="A80" s="43"/>
      <c r="B80" s="46"/>
      <c r="C80" s="46"/>
      <c r="D80" s="45"/>
      <c r="E80" s="122"/>
      <c r="F80" s="484" t="s">
        <v>446</v>
      </c>
      <c r="G80" s="674"/>
      <c r="H80" s="47"/>
      <c r="I80" s="28"/>
      <c r="J80" s="28"/>
      <c r="K80" s="28"/>
      <c r="L80" s="28"/>
      <c r="M80" s="28"/>
      <c r="N80" s="28"/>
      <c r="O80" s="116" t="s">
        <v>319</v>
      </c>
      <c r="P80" s="31" t="s">
        <v>329</v>
      </c>
      <c r="Q80" s="48" t="s">
        <v>50</v>
      </c>
      <c r="R80" s="31" t="s">
        <v>447</v>
      </c>
      <c r="S80" s="279">
        <v>1504900</v>
      </c>
      <c r="T80" s="279">
        <v>1504900</v>
      </c>
      <c r="U80" s="446">
        <f t="shared" si="3"/>
        <v>100</v>
      </c>
    </row>
    <row r="81" spans="1:21" s="4" customFormat="1" ht="53.25" customHeight="1">
      <c r="A81" s="43"/>
      <c r="B81" s="46"/>
      <c r="C81" s="46"/>
      <c r="D81" s="45"/>
      <c r="E81" s="122"/>
      <c r="F81" s="485" t="s">
        <v>372</v>
      </c>
      <c r="G81" s="486"/>
      <c r="H81" s="47"/>
      <c r="I81" s="28"/>
      <c r="J81" s="28"/>
      <c r="K81" s="28"/>
      <c r="L81" s="28"/>
      <c r="M81" s="28"/>
      <c r="N81" s="28"/>
      <c r="O81" s="116" t="s">
        <v>319</v>
      </c>
      <c r="P81" s="31" t="s">
        <v>329</v>
      </c>
      <c r="Q81" s="48" t="s">
        <v>51</v>
      </c>
      <c r="R81" s="31" t="s">
        <v>309</v>
      </c>
      <c r="S81" s="279">
        <f>S82</f>
        <v>1137906</v>
      </c>
      <c r="T81" s="279">
        <f>T82</f>
        <v>1137906</v>
      </c>
      <c r="U81" s="446">
        <f t="shared" si="3"/>
        <v>100</v>
      </c>
    </row>
    <row r="82" spans="1:21" s="4" customFormat="1" ht="98.25" customHeight="1">
      <c r="A82" s="43"/>
      <c r="B82" s="46"/>
      <c r="C82" s="46"/>
      <c r="D82" s="45"/>
      <c r="E82" s="122"/>
      <c r="F82" s="484" t="s">
        <v>376</v>
      </c>
      <c r="G82" s="674"/>
      <c r="H82" s="47"/>
      <c r="I82" s="28"/>
      <c r="J82" s="28"/>
      <c r="K82" s="28"/>
      <c r="L82" s="28"/>
      <c r="M82" s="28"/>
      <c r="N82" s="28"/>
      <c r="O82" s="116" t="s">
        <v>319</v>
      </c>
      <c r="P82" s="31" t="s">
        <v>329</v>
      </c>
      <c r="Q82" s="48" t="s">
        <v>51</v>
      </c>
      <c r="R82" s="31" t="s">
        <v>377</v>
      </c>
      <c r="S82" s="279">
        <f>S83</f>
        <v>1137906</v>
      </c>
      <c r="T82" s="279">
        <f>T83</f>
        <v>1137906</v>
      </c>
      <c r="U82" s="446">
        <f t="shared" si="3"/>
        <v>100</v>
      </c>
    </row>
    <row r="83" spans="1:21" s="4" customFormat="1" ht="56.25" customHeight="1">
      <c r="A83" s="43"/>
      <c r="B83" s="46"/>
      <c r="C83" s="46"/>
      <c r="D83" s="45"/>
      <c r="E83" s="122"/>
      <c r="F83" s="484" t="s">
        <v>446</v>
      </c>
      <c r="G83" s="674"/>
      <c r="H83" s="47"/>
      <c r="I83" s="28"/>
      <c r="J83" s="28"/>
      <c r="K83" s="28"/>
      <c r="L83" s="28"/>
      <c r="M83" s="28"/>
      <c r="N83" s="28"/>
      <c r="O83" s="116" t="s">
        <v>319</v>
      </c>
      <c r="P83" s="31" t="s">
        <v>329</v>
      </c>
      <c r="Q83" s="48" t="s">
        <v>51</v>
      </c>
      <c r="R83" s="31" t="s">
        <v>447</v>
      </c>
      <c r="S83" s="279">
        <v>1137906</v>
      </c>
      <c r="T83" s="279">
        <v>1137906</v>
      </c>
      <c r="U83" s="446">
        <f t="shared" si="3"/>
        <v>100</v>
      </c>
    </row>
    <row r="84" spans="1:21" s="4" customFormat="1" ht="56.25" customHeight="1">
      <c r="A84" s="43"/>
      <c r="B84" s="46"/>
      <c r="C84" s="46"/>
      <c r="D84" s="45"/>
      <c r="E84" s="122"/>
      <c r="F84" s="485" t="s">
        <v>417</v>
      </c>
      <c r="G84" s="486"/>
      <c r="H84" s="47"/>
      <c r="I84" s="28"/>
      <c r="J84" s="28"/>
      <c r="K84" s="28"/>
      <c r="L84" s="28"/>
      <c r="M84" s="28"/>
      <c r="N84" s="28"/>
      <c r="O84" s="116" t="s">
        <v>319</v>
      </c>
      <c r="P84" s="31" t="s">
        <v>329</v>
      </c>
      <c r="Q84" s="48" t="s">
        <v>52</v>
      </c>
      <c r="R84" s="31" t="s">
        <v>309</v>
      </c>
      <c r="S84" s="279">
        <f>S85+S87</f>
        <v>753255</v>
      </c>
      <c r="T84" s="279">
        <f>T85+T87</f>
        <v>656653.18999999994</v>
      </c>
      <c r="U84" s="446">
        <f t="shared" si="3"/>
        <v>87.175417355344464</v>
      </c>
    </row>
    <row r="85" spans="1:21" s="4" customFormat="1" ht="96.75" customHeight="1">
      <c r="A85" s="43"/>
      <c r="B85" s="46"/>
      <c r="C85" s="46"/>
      <c r="D85" s="45"/>
      <c r="E85" s="122"/>
      <c r="F85" s="484" t="s">
        <v>376</v>
      </c>
      <c r="G85" s="674"/>
      <c r="H85" s="47"/>
      <c r="I85" s="28"/>
      <c r="J85" s="28"/>
      <c r="K85" s="28"/>
      <c r="L85" s="28"/>
      <c r="M85" s="28"/>
      <c r="N85" s="28"/>
      <c r="O85" s="116" t="s">
        <v>319</v>
      </c>
      <c r="P85" s="31" t="s">
        <v>329</v>
      </c>
      <c r="Q85" s="48" t="s">
        <v>52</v>
      </c>
      <c r="R85" s="31" t="s">
        <v>377</v>
      </c>
      <c r="S85" s="279">
        <f>S86</f>
        <v>691455</v>
      </c>
      <c r="T85" s="279">
        <f>T86</f>
        <v>656653.18999999994</v>
      </c>
      <c r="U85" s="446">
        <f t="shared" si="3"/>
        <v>94.966872753830671</v>
      </c>
    </row>
    <row r="86" spans="1:21" s="4" customFormat="1" ht="49.5" customHeight="1">
      <c r="A86" s="43"/>
      <c r="B86" s="46"/>
      <c r="C86" s="46"/>
      <c r="D86" s="45"/>
      <c r="E86" s="122"/>
      <c r="F86" s="484" t="s">
        <v>446</v>
      </c>
      <c r="G86" s="674"/>
      <c r="H86" s="47"/>
      <c r="I86" s="28"/>
      <c r="J86" s="28"/>
      <c r="K86" s="28"/>
      <c r="L86" s="28"/>
      <c r="M86" s="28"/>
      <c r="N86" s="28"/>
      <c r="O86" s="116" t="s">
        <v>319</v>
      </c>
      <c r="P86" s="31" t="s">
        <v>329</v>
      </c>
      <c r="Q86" s="48" t="s">
        <v>52</v>
      </c>
      <c r="R86" s="31" t="s">
        <v>447</v>
      </c>
      <c r="S86" s="279">
        <v>691455</v>
      </c>
      <c r="T86" s="279">
        <v>656653.18999999994</v>
      </c>
      <c r="U86" s="446">
        <f t="shared" si="3"/>
        <v>94.966872753830671</v>
      </c>
    </row>
    <row r="87" spans="1:21" s="4" customFormat="1" ht="36" customHeight="1">
      <c r="A87" s="43"/>
      <c r="B87" s="46"/>
      <c r="C87" s="46"/>
      <c r="D87" s="45"/>
      <c r="E87" s="122"/>
      <c r="F87" s="484" t="s">
        <v>380</v>
      </c>
      <c r="G87" s="674"/>
      <c r="H87" s="47"/>
      <c r="I87" s="28"/>
      <c r="J87" s="28"/>
      <c r="K87" s="28"/>
      <c r="L87" s="28"/>
      <c r="M87" s="28"/>
      <c r="N87" s="28"/>
      <c r="O87" s="116" t="s">
        <v>319</v>
      </c>
      <c r="P87" s="31" t="s">
        <v>329</v>
      </c>
      <c r="Q87" s="48" t="s">
        <v>52</v>
      </c>
      <c r="R87" s="31" t="s">
        <v>379</v>
      </c>
      <c r="S87" s="279">
        <f>S88</f>
        <v>61800</v>
      </c>
      <c r="T87" s="279">
        <f>T88</f>
        <v>0</v>
      </c>
      <c r="U87" s="446">
        <f t="shared" si="3"/>
        <v>0</v>
      </c>
    </row>
    <row r="88" spans="1:21" s="4" customFormat="1" ht="48.75" customHeight="1">
      <c r="A88" s="43"/>
      <c r="B88" s="46"/>
      <c r="C88" s="46"/>
      <c r="D88" s="45"/>
      <c r="E88" s="122"/>
      <c r="F88" s="484" t="s">
        <v>449</v>
      </c>
      <c r="G88" s="674"/>
      <c r="H88" s="47"/>
      <c r="I88" s="28"/>
      <c r="J88" s="28"/>
      <c r="K88" s="28"/>
      <c r="L88" s="28"/>
      <c r="M88" s="28"/>
      <c r="N88" s="28"/>
      <c r="O88" s="116" t="s">
        <v>319</v>
      </c>
      <c r="P88" s="31" t="s">
        <v>329</v>
      </c>
      <c r="Q88" s="48" t="s">
        <v>52</v>
      </c>
      <c r="R88" s="31" t="s">
        <v>448</v>
      </c>
      <c r="S88" s="279">
        <v>61800</v>
      </c>
      <c r="T88" s="279">
        <v>0</v>
      </c>
      <c r="U88" s="446">
        <f t="shared" si="3"/>
        <v>0</v>
      </c>
    </row>
    <row r="89" spans="1:21" s="4" customFormat="1" ht="81.75" customHeight="1">
      <c r="A89" s="43"/>
      <c r="B89" s="46"/>
      <c r="C89" s="46"/>
      <c r="D89" s="45"/>
      <c r="E89" s="122"/>
      <c r="F89" s="485" t="s">
        <v>416</v>
      </c>
      <c r="G89" s="584"/>
      <c r="H89" s="47"/>
      <c r="I89" s="28"/>
      <c r="J89" s="28"/>
      <c r="K89" s="28"/>
      <c r="L89" s="28"/>
      <c r="M89" s="28"/>
      <c r="N89" s="28"/>
      <c r="O89" s="116" t="s">
        <v>319</v>
      </c>
      <c r="P89" s="31" t="s">
        <v>329</v>
      </c>
      <c r="Q89" s="48" t="s">
        <v>53</v>
      </c>
      <c r="R89" s="31" t="s">
        <v>309</v>
      </c>
      <c r="S89" s="279">
        <f>S90+S92</f>
        <v>817474</v>
      </c>
      <c r="T89" s="279">
        <f>T90+T92</f>
        <v>557757.42000000004</v>
      </c>
      <c r="U89" s="446">
        <f t="shared" si="3"/>
        <v>68.229377325762059</v>
      </c>
    </row>
    <row r="90" spans="1:21" s="4" customFormat="1" ht="94.5" customHeight="1">
      <c r="A90" s="43"/>
      <c r="B90" s="46"/>
      <c r="C90" s="46"/>
      <c r="D90" s="45"/>
      <c r="E90" s="122"/>
      <c r="F90" s="484" t="s">
        <v>376</v>
      </c>
      <c r="G90" s="674"/>
      <c r="H90" s="47"/>
      <c r="I90" s="28"/>
      <c r="J90" s="28"/>
      <c r="K90" s="28"/>
      <c r="L90" s="28"/>
      <c r="M90" s="28"/>
      <c r="N90" s="28"/>
      <c r="O90" s="116" t="s">
        <v>319</v>
      </c>
      <c r="P90" s="31" t="s">
        <v>329</v>
      </c>
      <c r="Q90" s="48" t="s">
        <v>53</v>
      </c>
      <c r="R90" s="31" t="s">
        <v>377</v>
      </c>
      <c r="S90" s="279">
        <f>S91</f>
        <v>807474</v>
      </c>
      <c r="T90" s="279">
        <f>T91</f>
        <v>557757.42000000004</v>
      </c>
      <c r="U90" s="446">
        <f t="shared" si="3"/>
        <v>69.074350381560279</v>
      </c>
    </row>
    <row r="91" spans="1:21" s="4" customFormat="1" ht="49.5" customHeight="1">
      <c r="A91" s="43"/>
      <c r="B91" s="46"/>
      <c r="C91" s="46"/>
      <c r="D91" s="45"/>
      <c r="E91" s="122"/>
      <c r="F91" s="484" t="s">
        <v>446</v>
      </c>
      <c r="G91" s="674"/>
      <c r="H91" s="47"/>
      <c r="I91" s="28"/>
      <c r="J91" s="28"/>
      <c r="K91" s="28"/>
      <c r="L91" s="28"/>
      <c r="M91" s="28"/>
      <c r="N91" s="28"/>
      <c r="O91" s="116" t="s">
        <v>319</v>
      </c>
      <c r="P91" s="31" t="s">
        <v>329</v>
      </c>
      <c r="Q91" s="48" t="s">
        <v>53</v>
      </c>
      <c r="R91" s="31" t="s">
        <v>447</v>
      </c>
      <c r="S91" s="279">
        <v>807474</v>
      </c>
      <c r="T91" s="279">
        <v>557757.42000000004</v>
      </c>
      <c r="U91" s="446">
        <f t="shared" si="3"/>
        <v>69.074350381560279</v>
      </c>
    </row>
    <row r="92" spans="1:21" s="4" customFormat="1" ht="49.5" customHeight="1">
      <c r="A92" s="420"/>
      <c r="B92" s="46"/>
      <c r="C92" s="46"/>
      <c r="D92" s="45"/>
      <c r="E92" s="122"/>
      <c r="F92" s="484" t="s">
        <v>380</v>
      </c>
      <c r="G92" s="674"/>
      <c r="H92" s="47"/>
      <c r="I92" s="28"/>
      <c r="J92" s="28"/>
      <c r="K92" s="28"/>
      <c r="L92" s="28"/>
      <c r="M92" s="28"/>
      <c r="N92" s="28"/>
      <c r="O92" s="116" t="s">
        <v>319</v>
      </c>
      <c r="P92" s="31" t="s">
        <v>329</v>
      </c>
      <c r="Q92" s="48" t="s">
        <v>53</v>
      </c>
      <c r="R92" s="168" t="s">
        <v>379</v>
      </c>
      <c r="S92" s="142">
        <f>S93</f>
        <v>10000</v>
      </c>
      <c r="T92" s="328">
        <f>T93</f>
        <v>0</v>
      </c>
      <c r="U92" s="446">
        <f t="shared" si="3"/>
        <v>0</v>
      </c>
    </row>
    <row r="93" spans="1:21" s="4" customFormat="1" ht="49.5" customHeight="1">
      <c r="A93" s="420"/>
      <c r="B93" s="46"/>
      <c r="C93" s="46"/>
      <c r="D93" s="45"/>
      <c r="E93" s="122"/>
      <c r="F93" s="484" t="s">
        <v>449</v>
      </c>
      <c r="G93" s="674"/>
      <c r="H93" s="47"/>
      <c r="I93" s="28"/>
      <c r="J93" s="28"/>
      <c r="K93" s="28"/>
      <c r="L93" s="28"/>
      <c r="M93" s="28"/>
      <c r="N93" s="28"/>
      <c r="O93" s="116" t="s">
        <v>319</v>
      </c>
      <c r="P93" s="31" t="s">
        <v>329</v>
      </c>
      <c r="Q93" s="48" t="s">
        <v>53</v>
      </c>
      <c r="R93" s="168" t="s">
        <v>448</v>
      </c>
      <c r="S93" s="142">
        <v>10000</v>
      </c>
      <c r="T93" s="328">
        <v>0</v>
      </c>
      <c r="U93" s="446">
        <f t="shared" si="3"/>
        <v>0</v>
      </c>
    </row>
    <row r="94" spans="1:21" s="4" customFormat="1" ht="49.5" customHeight="1">
      <c r="A94" s="420"/>
      <c r="B94" s="46"/>
      <c r="C94" s="46"/>
      <c r="D94" s="45"/>
      <c r="E94" s="122"/>
      <c r="F94" s="681" t="s">
        <v>352</v>
      </c>
      <c r="G94" s="681"/>
      <c r="H94" s="192"/>
      <c r="I94" s="192"/>
      <c r="J94" s="192"/>
      <c r="K94" s="192"/>
      <c r="L94" s="192"/>
      <c r="M94" s="192"/>
      <c r="N94" s="192"/>
      <c r="O94" s="141" t="s">
        <v>319</v>
      </c>
      <c r="P94" s="139" t="s">
        <v>353</v>
      </c>
      <c r="Q94" s="139" t="s">
        <v>473</v>
      </c>
      <c r="R94" s="139" t="s">
        <v>309</v>
      </c>
      <c r="S94" s="392">
        <f t="shared" ref="S94:T96" si="4">S95</f>
        <v>272720.64000000001</v>
      </c>
      <c r="T94" s="392">
        <f t="shared" si="4"/>
        <v>0</v>
      </c>
      <c r="U94" s="445">
        <f t="shared" si="3"/>
        <v>0</v>
      </c>
    </row>
    <row r="95" spans="1:21" s="4" customFormat="1" ht="49.5" customHeight="1">
      <c r="A95" s="420"/>
      <c r="B95" s="46"/>
      <c r="C95" s="46"/>
      <c r="D95" s="45"/>
      <c r="E95" s="122"/>
      <c r="F95" s="681" t="s">
        <v>388</v>
      </c>
      <c r="G95" s="681"/>
      <c r="H95" s="192"/>
      <c r="I95" s="192"/>
      <c r="J95" s="192"/>
      <c r="K95" s="192"/>
      <c r="L95" s="192"/>
      <c r="M95" s="192"/>
      <c r="N95" s="192"/>
      <c r="O95" s="141" t="s">
        <v>319</v>
      </c>
      <c r="P95" s="139" t="s">
        <v>354</v>
      </c>
      <c r="Q95" s="139" t="s">
        <v>473</v>
      </c>
      <c r="R95" s="139" t="s">
        <v>309</v>
      </c>
      <c r="S95" s="392">
        <f t="shared" si="4"/>
        <v>272720.64000000001</v>
      </c>
      <c r="T95" s="392">
        <f t="shared" si="4"/>
        <v>0</v>
      </c>
      <c r="U95" s="445">
        <f t="shared" si="3"/>
        <v>0</v>
      </c>
    </row>
    <row r="96" spans="1:21" s="4" customFormat="1" ht="49.5" customHeight="1">
      <c r="A96" s="420"/>
      <c r="B96" s="46"/>
      <c r="C96" s="46"/>
      <c r="D96" s="45"/>
      <c r="E96" s="122"/>
      <c r="F96" s="476" t="s">
        <v>222</v>
      </c>
      <c r="G96" s="478"/>
      <c r="H96" s="192"/>
      <c r="I96" s="192"/>
      <c r="J96" s="192"/>
      <c r="K96" s="192"/>
      <c r="L96" s="192"/>
      <c r="M96" s="192"/>
      <c r="N96" s="192"/>
      <c r="O96" s="184" t="s">
        <v>319</v>
      </c>
      <c r="P96" s="133" t="s">
        <v>354</v>
      </c>
      <c r="Q96" s="133" t="s">
        <v>494</v>
      </c>
      <c r="R96" s="133" t="s">
        <v>309</v>
      </c>
      <c r="S96" s="332">
        <f t="shared" si="4"/>
        <v>272720.64000000001</v>
      </c>
      <c r="T96" s="332">
        <f t="shared" si="4"/>
        <v>0</v>
      </c>
      <c r="U96" s="446">
        <f t="shared" si="3"/>
        <v>0</v>
      </c>
    </row>
    <row r="97" spans="1:21" s="4" customFormat="1" ht="49.5" customHeight="1">
      <c r="A97" s="420"/>
      <c r="B97" s="46"/>
      <c r="C97" s="46"/>
      <c r="D97" s="45"/>
      <c r="E97" s="122"/>
      <c r="F97" s="476" t="s">
        <v>224</v>
      </c>
      <c r="G97" s="478"/>
      <c r="H97" s="192"/>
      <c r="I97" s="192"/>
      <c r="J97" s="192"/>
      <c r="K97" s="192"/>
      <c r="L97" s="192"/>
      <c r="M97" s="192"/>
      <c r="N97" s="192"/>
      <c r="O97" s="184" t="s">
        <v>319</v>
      </c>
      <c r="P97" s="133" t="s">
        <v>354</v>
      </c>
      <c r="Q97" s="133" t="s">
        <v>495</v>
      </c>
      <c r="R97" s="133" t="s">
        <v>309</v>
      </c>
      <c r="S97" s="332">
        <f>S99</f>
        <v>272720.64000000001</v>
      </c>
      <c r="T97" s="332">
        <f>T99</f>
        <v>0</v>
      </c>
      <c r="U97" s="446">
        <f t="shared" si="3"/>
        <v>0</v>
      </c>
    </row>
    <row r="98" spans="1:21" s="4" customFormat="1" ht="49.5" customHeight="1">
      <c r="A98" s="420"/>
      <c r="B98" s="46"/>
      <c r="C98" s="46"/>
      <c r="D98" s="45"/>
      <c r="E98" s="122"/>
      <c r="F98" s="476" t="s">
        <v>45</v>
      </c>
      <c r="G98" s="684"/>
      <c r="H98" s="192"/>
      <c r="I98" s="192"/>
      <c r="J98" s="192"/>
      <c r="K98" s="192"/>
      <c r="L98" s="192"/>
      <c r="M98" s="192"/>
      <c r="N98" s="192"/>
      <c r="O98" s="184" t="s">
        <v>319</v>
      </c>
      <c r="P98" s="133" t="s">
        <v>354</v>
      </c>
      <c r="Q98" s="133" t="s">
        <v>226</v>
      </c>
      <c r="R98" s="133" t="s">
        <v>309</v>
      </c>
      <c r="S98" s="332">
        <f t="shared" ref="S98:T100" si="5">S99</f>
        <v>272720.64000000001</v>
      </c>
      <c r="T98" s="332">
        <f t="shared" si="5"/>
        <v>0</v>
      </c>
      <c r="U98" s="446">
        <f t="shared" si="3"/>
        <v>0</v>
      </c>
    </row>
    <row r="99" spans="1:21" s="4" customFormat="1" ht="49.5" customHeight="1">
      <c r="A99" s="420"/>
      <c r="B99" s="46"/>
      <c r="C99" s="46"/>
      <c r="D99" s="45"/>
      <c r="E99" s="122"/>
      <c r="F99" s="568" t="s">
        <v>421</v>
      </c>
      <c r="G99" s="568"/>
      <c r="H99" s="192"/>
      <c r="I99" s="192"/>
      <c r="J99" s="192"/>
      <c r="K99" s="192"/>
      <c r="L99" s="192"/>
      <c r="M99" s="192"/>
      <c r="N99" s="192"/>
      <c r="O99" s="184" t="s">
        <v>319</v>
      </c>
      <c r="P99" s="133" t="s">
        <v>354</v>
      </c>
      <c r="Q99" s="133" t="s">
        <v>143</v>
      </c>
      <c r="R99" s="133" t="s">
        <v>309</v>
      </c>
      <c r="S99" s="332">
        <f t="shared" si="5"/>
        <v>272720.64000000001</v>
      </c>
      <c r="T99" s="332">
        <f t="shared" si="5"/>
        <v>0</v>
      </c>
      <c r="U99" s="446">
        <f t="shared" si="3"/>
        <v>0</v>
      </c>
    </row>
    <row r="100" spans="1:21" s="4" customFormat="1" ht="49.5" customHeight="1">
      <c r="A100" s="420"/>
      <c r="B100" s="46"/>
      <c r="C100" s="46"/>
      <c r="D100" s="45"/>
      <c r="E100" s="122"/>
      <c r="F100" s="491" t="s">
        <v>380</v>
      </c>
      <c r="G100" s="677"/>
      <c r="H100" s="192"/>
      <c r="I100" s="192"/>
      <c r="J100" s="192"/>
      <c r="K100" s="192"/>
      <c r="L100" s="192"/>
      <c r="M100" s="192"/>
      <c r="N100" s="192"/>
      <c r="O100" s="184" t="s">
        <v>319</v>
      </c>
      <c r="P100" s="133" t="s">
        <v>354</v>
      </c>
      <c r="Q100" s="133" t="s">
        <v>143</v>
      </c>
      <c r="R100" s="133" t="s">
        <v>379</v>
      </c>
      <c r="S100" s="332">
        <f t="shared" si="5"/>
        <v>272720.64000000001</v>
      </c>
      <c r="T100" s="332">
        <f t="shared" si="5"/>
        <v>0</v>
      </c>
      <c r="U100" s="446">
        <f t="shared" si="3"/>
        <v>0</v>
      </c>
    </row>
    <row r="101" spans="1:21" s="4" customFormat="1" ht="49.5" customHeight="1">
      <c r="A101" s="420"/>
      <c r="B101" s="46"/>
      <c r="C101" s="46"/>
      <c r="D101" s="45"/>
      <c r="E101" s="122"/>
      <c r="F101" s="491" t="s">
        <v>449</v>
      </c>
      <c r="G101" s="677"/>
      <c r="H101" s="192"/>
      <c r="I101" s="192"/>
      <c r="J101" s="192"/>
      <c r="K101" s="192"/>
      <c r="L101" s="192"/>
      <c r="M101" s="192"/>
      <c r="N101" s="192"/>
      <c r="O101" s="184" t="s">
        <v>319</v>
      </c>
      <c r="P101" s="133" t="s">
        <v>354</v>
      </c>
      <c r="Q101" s="133" t="s">
        <v>143</v>
      </c>
      <c r="R101" s="133" t="s">
        <v>448</v>
      </c>
      <c r="S101" s="332">
        <v>272720.64000000001</v>
      </c>
      <c r="T101" s="332">
        <v>0</v>
      </c>
      <c r="U101" s="446">
        <f t="shared" si="3"/>
        <v>0</v>
      </c>
    </row>
    <row r="102" spans="1:21" s="54" customFormat="1" ht="19.5" customHeight="1">
      <c r="A102" s="55" t="s">
        <v>339</v>
      </c>
      <c r="B102" s="479" t="s">
        <v>340</v>
      </c>
      <c r="C102" s="479"/>
      <c r="D102" s="53" t="s">
        <v>341</v>
      </c>
      <c r="E102" s="123"/>
      <c r="F102" s="670" t="s">
        <v>342</v>
      </c>
      <c r="G102" s="671"/>
      <c r="H102" s="19"/>
      <c r="I102" s="19"/>
      <c r="J102" s="19"/>
      <c r="K102" s="19"/>
      <c r="L102" s="19"/>
      <c r="M102" s="28"/>
      <c r="N102" s="28">
        <f>M102-H102</f>
        <v>0</v>
      </c>
      <c r="O102" s="160" t="s">
        <v>319</v>
      </c>
      <c r="P102" s="20" t="s">
        <v>341</v>
      </c>
      <c r="Q102" s="20" t="s">
        <v>473</v>
      </c>
      <c r="R102" s="20" t="s">
        <v>309</v>
      </c>
      <c r="S102" s="323">
        <f>S110+S104</f>
        <v>1441023</v>
      </c>
      <c r="T102" s="323">
        <f>T110+T104</f>
        <v>1437715.36</v>
      </c>
      <c r="U102" s="445">
        <f t="shared" si="3"/>
        <v>99.770465842668727</v>
      </c>
    </row>
    <row r="103" spans="1:21" s="54" customFormat="1" ht="19.5" customHeight="1">
      <c r="A103" s="228"/>
      <c r="B103" s="186"/>
      <c r="C103" s="186"/>
      <c r="D103" s="53"/>
      <c r="E103" s="123"/>
      <c r="F103" s="682" t="s">
        <v>438</v>
      </c>
      <c r="G103" s="683"/>
      <c r="H103" s="190"/>
      <c r="I103" s="190"/>
      <c r="J103" s="190"/>
      <c r="K103" s="190"/>
      <c r="L103" s="190"/>
      <c r="M103" s="222"/>
      <c r="N103" s="222"/>
      <c r="O103" s="160" t="s">
        <v>319</v>
      </c>
      <c r="P103" s="20" t="s">
        <v>436</v>
      </c>
      <c r="Q103" s="20" t="s">
        <v>473</v>
      </c>
      <c r="R103" s="20" t="s">
        <v>309</v>
      </c>
      <c r="S103" s="323">
        <f t="shared" ref="S103:T108" si="6">S104</f>
        <v>3223</v>
      </c>
      <c r="T103" s="323">
        <f t="shared" si="6"/>
        <v>0</v>
      </c>
      <c r="U103" s="445">
        <f t="shared" si="3"/>
        <v>0</v>
      </c>
    </row>
    <row r="104" spans="1:21" s="54" customFormat="1" ht="33" customHeight="1">
      <c r="A104" s="228"/>
      <c r="B104" s="186"/>
      <c r="C104" s="186"/>
      <c r="D104" s="53"/>
      <c r="E104" s="123"/>
      <c r="F104" s="491" t="s">
        <v>412</v>
      </c>
      <c r="G104" s="491"/>
      <c r="H104" s="491"/>
      <c r="I104" s="190"/>
      <c r="J104" s="190"/>
      <c r="K104" s="190"/>
      <c r="L104" s="190"/>
      <c r="M104" s="222"/>
      <c r="N104" s="222"/>
      <c r="O104" s="116" t="s">
        <v>319</v>
      </c>
      <c r="P104" s="31" t="s">
        <v>436</v>
      </c>
      <c r="Q104" s="31" t="s">
        <v>471</v>
      </c>
      <c r="R104" s="31" t="s">
        <v>309</v>
      </c>
      <c r="S104" s="279">
        <f t="shared" si="6"/>
        <v>3223</v>
      </c>
      <c r="T104" s="279">
        <f t="shared" si="6"/>
        <v>0</v>
      </c>
      <c r="U104" s="446">
        <f t="shared" si="3"/>
        <v>0</v>
      </c>
    </row>
    <row r="105" spans="1:21" s="54" customFormat="1" ht="32.25" customHeight="1">
      <c r="A105" s="228"/>
      <c r="B105" s="186"/>
      <c r="C105" s="186"/>
      <c r="D105" s="53"/>
      <c r="E105" s="123"/>
      <c r="F105" s="491" t="s">
        <v>413</v>
      </c>
      <c r="G105" s="491"/>
      <c r="H105" s="225"/>
      <c r="I105" s="190"/>
      <c r="J105" s="190"/>
      <c r="K105" s="190"/>
      <c r="L105" s="190"/>
      <c r="M105" s="222"/>
      <c r="N105" s="222"/>
      <c r="O105" s="116" t="s">
        <v>319</v>
      </c>
      <c r="P105" s="31" t="s">
        <v>436</v>
      </c>
      <c r="Q105" s="31" t="s">
        <v>472</v>
      </c>
      <c r="R105" s="31" t="s">
        <v>309</v>
      </c>
      <c r="S105" s="279">
        <f t="shared" si="6"/>
        <v>3223</v>
      </c>
      <c r="T105" s="279">
        <f t="shared" si="6"/>
        <v>0</v>
      </c>
      <c r="U105" s="446">
        <f t="shared" si="3"/>
        <v>0</v>
      </c>
    </row>
    <row r="106" spans="1:21" s="54" customFormat="1" ht="37.5" customHeight="1">
      <c r="A106" s="228"/>
      <c r="B106" s="186"/>
      <c r="C106" s="186"/>
      <c r="D106" s="53"/>
      <c r="E106" s="123"/>
      <c r="F106" s="484" t="s">
        <v>38</v>
      </c>
      <c r="G106" s="674"/>
      <c r="H106" s="225"/>
      <c r="I106" s="190"/>
      <c r="J106" s="190"/>
      <c r="K106" s="190"/>
      <c r="L106" s="190"/>
      <c r="M106" s="222"/>
      <c r="N106" s="222"/>
      <c r="O106" s="116" t="s">
        <v>319</v>
      </c>
      <c r="P106" s="31" t="s">
        <v>436</v>
      </c>
      <c r="Q106" s="31" t="s">
        <v>39</v>
      </c>
      <c r="R106" s="31" t="s">
        <v>309</v>
      </c>
      <c r="S106" s="279">
        <f t="shared" si="6"/>
        <v>3223</v>
      </c>
      <c r="T106" s="279">
        <f t="shared" si="6"/>
        <v>0</v>
      </c>
      <c r="U106" s="446">
        <f t="shared" si="3"/>
        <v>0</v>
      </c>
    </row>
    <row r="107" spans="1:21" s="54" customFormat="1" ht="177.75" customHeight="1">
      <c r="A107" s="228"/>
      <c r="B107" s="186"/>
      <c r="C107" s="186"/>
      <c r="D107" s="53"/>
      <c r="E107" s="123"/>
      <c r="F107" s="495" t="s">
        <v>139</v>
      </c>
      <c r="G107" s="686"/>
      <c r="H107" s="28"/>
      <c r="I107" s="190"/>
      <c r="J107" s="190"/>
      <c r="K107" s="190"/>
      <c r="L107" s="190"/>
      <c r="M107" s="222"/>
      <c r="N107" s="222"/>
      <c r="O107" s="116" t="s">
        <v>319</v>
      </c>
      <c r="P107" s="31" t="s">
        <v>436</v>
      </c>
      <c r="Q107" s="31" t="s">
        <v>140</v>
      </c>
      <c r="R107" s="31" t="s">
        <v>309</v>
      </c>
      <c r="S107" s="279">
        <f t="shared" si="6"/>
        <v>3223</v>
      </c>
      <c r="T107" s="279">
        <f t="shared" si="6"/>
        <v>0</v>
      </c>
      <c r="U107" s="446">
        <f t="shared" si="3"/>
        <v>0</v>
      </c>
    </row>
    <row r="108" spans="1:21" s="54" customFormat="1" ht="96" customHeight="1">
      <c r="A108" s="228"/>
      <c r="B108" s="186"/>
      <c r="C108" s="186"/>
      <c r="D108" s="53"/>
      <c r="E108" s="123"/>
      <c r="F108" s="475" t="s">
        <v>376</v>
      </c>
      <c r="G108" s="677"/>
      <c r="H108" s="28"/>
      <c r="I108" s="190"/>
      <c r="J108" s="190"/>
      <c r="K108" s="190"/>
      <c r="L108" s="190"/>
      <c r="M108" s="222"/>
      <c r="N108" s="222"/>
      <c r="O108" s="116" t="s">
        <v>319</v>
      </c>
      <c r="P108" s="31" t="s">
        <v>436</v>
      </c>
      <c r="Q108" s="31" t="s">
        <v>140</v>
      </c>
      <c r="R108" s="31" t="s">
        <v>377</v>
      </c>
      <c r="S108" s="279">
        <f t="shared" si="6"/>
        <v>3223</v>
      </c>
      <c r="T108" s="279">
        <f t="shared" si="6"/>
        <v>0</v>
      </c>
      <c r="U108" s="446">
        <f t="shared" si="3"/>
        <v>0</v>
      </c>
    </row>
    <row r="109" spans="1:21" s="54" customFormat="1" ht="34.5" customHeight="1">
      <c r="A109" s="228"/>
      <c r="B109" s="186"/>
      <c r="C109" s="186"/>
      <c r="D109" s="53"/>
      <c r="E109" s="123"/>
      <c r="F109" s="484" t="s">
        <v>446</v>
      </c>
      <c r="G109" s="674"/>
      <c r="H109" s="28"/>
      <c r="I109" s="190"/>
      <c r="J109" s="190"/>
      <c r="K109" s="190"/>
      <c r="L109" s="190"/>
      <c r="M109" s="222"/>
      <c r="N109" s="222"/>
      <c r="O109" s="116" t="s">
        <v>319</v>
      </c>
      <c r="P109" s="31" t="s">
        <v>436</v>
      </c>
      <c r="Q109" s="31" t="s">
        <v>140</v>
      </c>
      <c r="R109" s="31" t="s">
        <v>447</v>
      </c>
      <c r="S109" s="279">
        <v>3223</v>
      </c>
      <c r="T109" s="279">
        <v>0</v>
      </c>
      <c r="U109" s="446">
        <f t="shared" si="3"/>
        <v>0</v>
      </c>
    </row>
    <row r="110" spans="1:21" s="54" customFormat="1" ht="33" customHeight="1">
      <c r="A110" s="228"/>
      <c r="B110" s="186"/>
      <c r="C110" s="186"/>
      <c r="D110" s="53"/>
      <c r="E110" s="123"/>
      <c r="F110" s="687" t="s">
        <v>389</v>
      </c>
      <c r="G110" s="687"/>
      <c r="H110" s="192" t="e">
        <f>#REF!+#REF!+#REF!+#REF!+#REF!+#REF!+#REF!</f>
        <v>#REF!</v>
      </c>
      <c r="I110" s="192" t="e">
        <f>#REF!+#REF!+#REF!+#REF!+#REF!+#REF!+#REF!</f>
        <v>#REF!</v>
      </c>
      <c r="J110" s="192" t="e">
        <f>#REF!+#REF!+#REF!+#REF!+#REF!+#REF!+#REF!</f>
        <v>#REF!</v>
      </c>
      <c r="K110" s="192" t="e">
        <f>#REF!+#REF!+#REF!+#REF!+#REF!+#REF!+#REF!</f>
        <v>#REF!</v>
      </c>
      <c r="L110" s="192" t="e">
        <f>#REF!+#REF!+#REF!+#REF!+#REF!+#REF!+#REF!</f>
        <v>#REF!</v>
      </c>
      <c r="M110" s="192" t="e">
        <f>#REF!+#REF!+#REF!+#REF!+#REF!+#REF!+#REF!</f>
        <v>#REF!</v>
      </c>
      <c r="N110" s="192" t="e">
        <f>#REF!+#REF!+#REF!+#REF!+#REF!+#REF!+#REF!</f>
        <v>#REF!</v>
      </c>
      <c r="O110" s="141" t="s">
        <v>319</v>
      </c>
      <c r="P110" s="139" t="s">
        <v>345</v>
      </c>
      <c r="Q110" s="139" t="s">
        <v>473</v>
      </c>
      <c r="R110" s="139" t="s">
        <v>309</v>
      </c>
      <c r="S110" s="376">
        <f>S111</f>
        <v>1437800</v>
      </c>
      <c r="T110" s="376">
        <f>T111</f>
        <v>1437715.36</v>
      </c>
      <c r="U110" s="445">
        <f t="shared" si="3"/>
        <v>99.994113228543611</v>
      </c>
    </row>
    <row r="111" spans="1:21" s="54" customFormat="1" ht="33" customHeight="1">
      <c r="A111" s="228"/>
      <c r="B111" s="186"/>
      <c r="C111" s="186"/>
      <c r="D111" s="53"/>
      <c r="E111" s="123"/>
      <c r="F111" s="491" t="s">
        <v>412</v>
      </c>
      <c r="G111" s="491"/>
      <c r="H111" s="491"/>
      <c r="I111" s="143"/>
      <c r="J111" s="143"/>
      <c r="K111" s="143"/>
      <c r="L111" s="143"/>
      <c r="M111" s="143"/>
      <c r="N111" s="143"/>
      <c r="O111" s="184" t="s">
        <v>319</v>
      </c>
      <c r="P111" s="133" t="s">
        <v>345</v>
      </c>
      <c r="Q111" s="133" t="s">
        <v>471</v>
      </c>
      <c r="R111" s="133" t="s">
        <v>309</v>
      </c>
      <c r="S111" s="321">
        <f>S112</f>
        <v>1437800</v>
      </c>
      <c r="T111" s="321">
        <f>T112</f>
        <v>1437715.36</v>
      </c>
      <c r="U111" s="446">
        <f t="shared" si="3"/>
        <v>99.994113228543611</v>
      </c>
    </row>
    <row r="112" spans="1:21" s="54" customFormat="1" ht="32.25" customHeight="1">
      <c r="A112" s="228"/>
      <c r="B112" s="186"/>
      <c r="C112" s="186"/>
      <c r="D112" s="53"/>
      <c r="E112" s="123"/>
      <c r="F112" s="491" t="s">
        <v>413</v>
      </c>
      <c r="G112" s="491"/>
      <c r="H112" s="225"/>
      <c r="I112" s="143"/>
      <c r="J112" s="143"/>
      <c r="K112" s="143"/>
      <c r="L112" s="143"/>
      <c r="M112" s="143"/>
      <c r="N112" s="143"/>
      <c r="O112" s="184" t="s">
        <v>319</v>
      </c>
      <c r="P112" s="133" t="s">
        <v>345</v>
      </c>
      <c r="Q112" s="133" t="s">
        <v>472</v>
      </c>
      <c r="R112" s="133" t="s">
        <v>309</v>
      </c>
      <c r="S112" s="321">
        <f>S114</f>
        <v>1437800</v>
      </c>
      <c r="T112" s="321">
        <f>T114</f>
        <v>1437715.36</v>
      </c>
      <c r="U112" s="446">
        <f t="shared" si="3"/>
        <v>99.994113228543611</v>
      </c>
    </row>
    <row r="113" spans="1:21" s="54" customFormat="1" ht="54.75" customHeight="1">
      <c r="A113" s="228"/>
      <c r="B113" s="186"/>
      <c r="C113" s="186"/>
      <c r="D113" s="53"/>
      <c r="E113" s="123"/>
      <c r="F113" s="518" t="s">
        <v>45</v>
      </c>
      <c r="G113" s="522"/>
      <c r="H113" s="225"/>
      <c r="I113" s="143"/>
      <c r="J113" s="143"/>
      <c r="K113" s="143"/>
      <c r="L113" s="143"/>
      <c r="M113" s="143"/>
      <c r="N113" s="143"/>
      <c r="O113" s="184" t="s">
        <v>319</v>
      </c>
      <c r="P113" s="133" t="s">
        <v>345</v>
      </c>
      <c r="Q113" s="133" t="s">
        <v>34</v>
      </c>
      <c r="R113" s="133" t="s">
        <v>309</v>
      </c>
      <c r="S113" s="321">
        <f t="shared" ref="S113:T115" si="7">S114</f>
        <v>1437800</v>
      </c>
      <c r="T113" s="321">
        <f t="shared" si="7"/>
        <v>1437715.36</v>
      </c>
      <c r="U113" s="446">
        <f t="shared" si="3"/>
        <v>99.994113228543611</v>
      </c>
    </row>
    <row r="114" spans="1:21" s="54" customFormat="1" ht="48.75" customHeight="1">
      <c r="A114" s="228"/>
      <c r="B114" s="186"/>
      <c r="C114" s="186"/>
      <c r="D114" s="53"/>
      <c r="E114" s="123"/>
      <c r="F114" s="568" t="s">
        <v>432</v>
      </c>
      <c r="G114" s="568"/>
      <c r="H114" s="143"/>
      <c r="I114" s="143"/>
      <c r="J114" s="143"/>
      <c r="K114" s="143"/>
      <c r="L114" s="143"/>
      <c r="M114" s="143"/>
      <c r="N114" s="143"/>
      <c r="O114" s="184" t="s">
        <v>319</v>
      </c>
      <c r="P114" s="133" t="s">
        <v>345</v>
      </c>
      <c r="Q114" s="133" t="s">
        <v>174</v>
      </c>
      <c r="R114" s="281" t="s">
        <v>309</v>
      </c>
      <c r="S114" s="377">
        <f t="shared" si="7"/>
        <v>1437800</v>
      </c>
      <c r="T114" s="377">
        <f t="shared" si="7"/>
        <v>1437715.36</v>
      </c>
      <c r="U114" s="446">
        <f t="shared" si="3"/>
        <v>99.994113228543611</v>
      </c>
    </row>
    <row r="115" spans="1:21" s="54" customFormat="1" ht="33" customHeight="1">
      <c r="A115" s="228"/>
      <c r="B115" s="186"/>
      <c r="C115" s="186"/>
      <c r="D115" s="53"/>
      <c r="E115" s="123"/>
      <c r="F115" s="491" t="s">
        <v>380</v>
      </c>
      <c r="G115" s="677"/>
      <c r="H115" s="222"/>
      <c r="I115" s="222"/>
      <c r="J115" s="222"/>
      <c r="K115" s="222"/>
      <c r="L115" s="222"/>
      <c r="M115" s="222"/>
      <c r="N115" s="222"/>
      <c r="O115" s="184" t="s">
        <v>319</v>
      </c>
      <c r="P115" s="133" t="s">
        <v>345</v>
      </c>
      <c r="Q115" s="133" t="s">
        <v>174</v>
      </c>
      <c r="R115" s="133" t="s">
        <v>379</v>
      </c>
      <c r="S115" s="321">
        <f t="shared" si="7"/>
        <v>1437800</v>
      </c>
      <c r="T115" s="321">
        <f t="shared" si="7"/>
        <v>1437715.36</v>
      </c>
      <c r="U115" s="446">
        <f t="shared" si="3"/>
        <v>99.994113228543611</v>
      </c>
    </row>
    <row r="116" spans="1:21" s="54" customFormat="1" ht="54.75" customHeight="1">
      <c r="A116" s="228"/>
      <c r="B116" s="186"/>
      <c r="C116" s="186"/>
      <c r="D116" s="53"/>
      <c r="E116" s="123"/>
      <c r="F116" s="491" t="s">
        <v>449</v>
      </c>
      <c r="G116" s="677"/>
      <c r="H116" s="222"/>
      <c r="I116" s="222"/>
      <c r="J116" s="222"/>
      <c r="K116" s="222"/>
      <c r="L116" s="222"/>
      <c r="M116" s="222"/>
      <c r="N116" s="222"/>
      <c r="O116" s="184" t="s">
        <v>319</v>
      </c>
      <c r="P116" s="133" t="s">
        <v>345</v>
      </c>
      <c r="Q116" s="133" t="s">
        <v>174</v>
      </c>
      <c r="R116" s="133" t="s">
        <v>448</v>
      </c>
      <c r="S116" s="321">
        <v>1437800</v>
      </c>
      <c r="T116" s="321">
        <v>1437715.36</v>
      </c>
      <c r="U116" s="446">
        <f t="shared" si="3"/>
        <v>99.994113228543611</v>
      </c>
    </row>
    <row r="117" spans="1:21" s="21" customFormat="1" ht="34.5" customHeight="1">
      <c r="A117" s="20" t="s">
        <v>339</v>
      </c>
      <c r="B117" s="60"/>
      <c r="C117" s="61" t="s">
        <v>340</v>
      </c>
      <c r="D117" s="62" t="s">
        <v>338</v>
      </c>
      <c r="E117" s="119"/>
      <c r="F117" s="670" t="s">
        <v>346</v>
      </c>
      <c r="G117" s="671"/>
      <c r="H117" s="19"/>
      <c r="I117" s="19"/>
      <c r="J117" s="19"/>
      <c r="K117" s="19"/>
      <c r="L117" s="19"/>
      <c r="M117" s="28"/>
      <c r="N117" s="28">
        <f>M117-H117</f>
        <v>0</v>
      </c>
      <c r="O117" s="160" t="s">
        <v>319</v>
      </c>
      <c r="P117" s="20" t="s">
        <v>338</v>
      </c>
      <c r="Q117" s="20" t="s">
        <v>473</v>
      </c>
      <c r="R117" s="164" t="s">
        <v>309</v>
      </c>
      <c r="S117" s="334">
        <f>S118+S125+S142+S132</f>
        <v>4181230.1399999997</v>
      </c>
      <c r="T117" s="334">
        <f>T118+T125+T142+T132</f>
        <v>4177656.49</v>
      </c>
      <c r="U117" s="445">
        <f t="shared" si="3"/>
        <v>99.914531133653412</v>
      </c>
    </row>
    <row r="118" spans="1:21" s="4" customFormat="1" ht="18.75" customHeight="1">
      <c r="A118" s="64"/>
      <c r="B118" s="65"/>
      <c r="C118" s="66"/>
      <c r="D118" s="45" t="s">
        <v>347</v>
      </c>
      <c r="E118" s="122"/>
      <c r="F118" s="685" t="s">
        <v>390</v>
      </c>
      <c r="G118" s="685"/>
      <c r="H118" s="19" t="e">
        <f>#REF!</f>
        <v>#REF!</v>
      </c>
      <c r="I118" s="19" t="e">
        <f>#REF!</f>
        <v>#REF!</v>
      </c>
      <c r="J118" s="19" t="e">
        <f>#REF!</f>
        <v>#REF!</v>
      </c>
      <c r="K118" s="19" t="e">
        <f>#REF!</f>
        <v>#REF!</v>
      </c>
      <c r="L118" s="19" t="e">
        <f>#REF!</f>
        <v>#REF!</v>
      </c>
      <c r="M118" s="19" t="e">
        <f>#REF!</f>
        <v>#REF!</v>
      </c>
      <c r="N118" s="19" t="e">
        <f>#REF!</f>
        <v>#REF!</v>
      </c>
      <c r="O118" s="160" t="s">
        <v>319</v>
      </c>
      <c r="P118" s="20" t="s">
        <v>347</v>
      </c>
      <c r="Q118" s="20" t="s">
        <v>473</v>
      </c>
      <c r="R118" s="20" t="s">
        <v>309</v>
      </c>
      <c r="S118" s="322">
        <f>S119</f>
        <v>2726650.07</v>
      </c>
      <c r="T118" s="322">
        <f>T119</f>
        <v>2726650.07</v>
      </c>
      <c r="U118" s="445">
        <f t="shared" si="3"/>
        <v>100</v>
      </c>
    </row>
    <row r="119" spans="1:21" s="4" customFormat="1" ht="69.75" customHeight="1">
      <c r="A119" s="64"/>
      <c r="B119" s="65"/>
      <c r="C119" s="66"/>
      <c r="D119" s="45"/>
      <c r="E119" s="122"/>
      <c r="F119" s="482" t="s">
        <v>179</v>
      </c>
      <c r="G119" s="494"/>
      <c r="H119" s="28"/>
      <c r="I119" s="28"/>
      <c r="J119" s="28"/>
      <c r="K119" s="28"/>
      <c r="L119" s="28"/>
      <c r="M119" s="28"/>
      <c r="N119" s="28"/>
      <c r="O119" s="116" t="s">
        <v>319</v>
      </c>
      <c r="P119" s="31" t="s">
        <v>347</v>
      </c>
      <c r="Q119" s="31" t="s">
        <v>485</v>
      </c>
      <c r="R119" s="31" t="s">
        <v>309</v>
      </c>
      <c r="S119" s="331">
        <f>S120</f>
        <v>2726650.07</v>
      </c>
      <c r="T119" s="331">
        <f>T120</f>
        <v>2726650.07</v>
      </c>
      <c r="U119" s="446">
        <f t="shared" si="3"/>
        <v>100</v>
      </c>
    </row>
    <row r="120" spans="1:21" s="4" customFormat="1" ht="45" customHeight="1">
      <c r="A120" s="64"/>
      <c r="B120" s="65"/>
      <c r="C120" s="66"/>
      <c r="D120" s="45"/>
      <c r="E120" s="122"/>
      <c r="F120" s="551" t="s">
        <v>442</v>
      </c>
      <c r="G120" s="551"/>
      <c r="H120" s="143"/>
      <c r="I120" s="143"/>
      <c r="J120" s="143"/>
      <c r="K120" s="143"/>
      <c r="L120" s="143"/>
      <c r="M120" s="143"/>
      <c r="N120" s="143"/>
      <c r="O120" s="184" t="s">
        <v>319</v>
      </c>
      <c r="P120" s="133" t="s">
        <v>347</v>
      </c>
      <c r="Q120" s="133" t="s">
        <v>484</v>
      </c>
      <c r="R120" s="133" t="s">
        <v>309</v>
      </c>
      <c r="S120" s="332">
        <f>S122</f>
        <v>2726650.07</v>
      </c>
      <c r="T120" s="332">
        <f>T122</f>
        <v>2726650.07</v>
      </c>
      <c r="U120" s="446">
        <f t="shared" si="3"/>
        <v>100</v>
      </c>
    </row>
    <row r="121" spans="1:21" s="4" customFormat="1" ht="45" customHeight="1">
      <c r="A121" s="64"/>
      <c r="B121" s="65"/>
      <c r="C121" s="66"/>
      <c r="D121" s="45"/>
      <c r="E121" s="122"/>
      <c r="F121" s="549" t="s">
        <v>181</v>
      </c>
      <c r="G121" s="570"/>
      <c r="H121" s="143"/>
      <c r="I121" s="143"/>
      <c r="J121" s="143"/>
      <c r="K121" s="143"/>
      <c r="L121" s="143"/>
      <c r="M121" s="143"/>
      <c r="N121" s="143"/>
      <c r="O121" s="116" t="s">
        <v>319</v>
      </c>
      <c r="P121" s="133" t="s">
        <v>347</v>
      </c>
      <c r="Q121" s="133" t="s">
        <v>180</v>
      </c>
      <c r="R121" s="133" t="s">
        <v>309</v>
      </c>
      <c r="S121" s="332">
        <f t="shared" ref="S121:T123" si="8">S122</f>
        <v>2726650.07</v>
      </c>
      <c r="T121" s="332">
        <f t="shared" si="8"/>
        <v>2726650.07</v>
      </c>
      <c r="U121" s="446">
        <f t="shared" si="3"/>
        <v>100</v>
      </c>
    </row>
    <row r="122" spans="1:21" s="4" customFormat="1" ht="36" customHeight="1">
      <c r="A122" s="64"/>
      <c r="B122" s="65"/>
      <c r="C122" s="66"/>
      <c r="D122" s="45"/>
      <c r="E122" s="122"/>
      <c r="F122" s="551" t="s">
        <v>231</v>
      </c>
      <c r="G122" s="689"/>
      <c r="H122" s="143"/>
      <c r="I122" s="143"/>
      <c r="J122" s="143"/>
      <c r="K122" s="143"/>
      <c r="L122" s="143"/>
      <c r="M122" s="143"/>
      <c r="N122" s="143"/>
      <c r="O122" s="184" t="s">
        <v>319</v>
      </c>
      <c r="P122" s="133" t="s">
        <v>347</v>
      </c>
      <c r="Q122" s="133" t="s">
        <v>182</v>
      </c>
      <c r="R122" s="133" t="s">
        <v>309</v>
      </c>
      <c r="S122" s="332">
        <f t="shared" si="8"/>
        <v>2726650.07</v>
      </c>
      <c r="T122" s="332">
        <f t="shared" si="8"/>
        <v>2726650.07</v>
      </c>
      <c r="U122" s="446">
        <f t="shared" si="3"/>
        <v>100</v>
      </c>
    </row>
    <row r="123" spans="1:21" s="4" customFormat="1" ht="37.5" customHeight="1">
      <c r="A123" s="64"/>
      <c r="B123" s="65"/>
      <c r="C123" s="66"/>
      <c r="D123" s="45"/>
      <c r="E123" s="122"/>
      <c r="F123" s="491" t="s">
        <v>380</v>
      </c>
      <c r="G123" s="677"/>
      <c r="H123" s="143"/>
      <c r="I123" s="143"/>
      <c r="J123" s="143"/>
      <c r="K123" s="143"/>
      <c r="L123" s="143"/>
      <c r="M123" s="143"/>
      <c r="N123" s="143"/>
      <c r="O123" s="116" t="s">
        <v>319</v>
      </c>
      <c r="P123" s="133" t="s">
        <v>347</v>
      </c>
      <c r="Q123" s="133" t="s">
        <v>182</v>
      </c>
      <c r="R123" s="133" t="s">
        <v>379</v>
      </c>
      <c r="S123" s="332">
        <f t="shared" si="8"/>
        <v>2726650.07</v>
      </c>
      <c r="T123" s="332">
        <f t="shared" si="8"/>
        <v>2726650.07</v>
      </c>
      <c r="U123" s="446">
        <f t="shared" si="3"/>
        <v>100</v>
      </c>
    </row>
    <row r="124" spans="1:21" s="4" customFormat="1" ht="55.5" customHeight="1">
      <c r="A124" s="64"/>
      <c r="B124" s="65"/>
      <c r="C124" s="66"/>
      <c r="D124" s="45"/>
      <c r="E124" s="122"/>
      <c r="F124" s="491" t="s">
        <v>449</v>
      </c>
      <c r="G124" s="677"/>
      <c r="H124" s="143"/>
      <c r="I124" s="143"/>
      <c r="J124" s="143"/>
      <c r="K124" s="143"/>
      <c r="L124" s="143"/>
      <c r="M124" s="143"/>
      <c r="N124" s="143"/>
      <c r="O124" s="184" t="s">
        <v>319</v>
      </c>
      <c r="P124" s="133" t="s">
        <v>347</v>
      </c>
      <c r="Q124" s="133" t="s">
        <v>182</v>
      </c>
      <c r="R124" s="133" t="s">
        <v>448</v>
      </c>
      <c r="S124" s="321">
        <v>2726650.07</v>
      </c>
      <c r="T124" s="321">
        <v>2726650.07</v>
      </c>
      <c r="U124" s="446">
        <f t="shared" si="3"/>
        <v>100</v>
      </c>
    </row>
    <row r="125" spans="1:21" s="4" customFormat="1" ht="26.25" customHeight="1">
      <c r="A125" s="378"/>
      <c r="B125" s="379"/>
      <c r="C125" s="380"/>
      <c r="D125" s="45"/>
      <c r="E125" s="122"/>
      <c r="F125" s="687" t="s">
        <v>391</v>
      </c>
      <c r="G125" s="688"/>
      <c r="H125" s="192"/>
      <c r="I125" s="192"/>
      <c r="J125" s="192"/>
      <c r="K125" s="192"/>
      <c r="L125" s="192"/>
      <c r="M125" s="192"/>
      <c r="N125" s="192"/>
      <c r="O125" s="141" t="s">
        <v>319</v>
      </c>
      <c r="P125" s="139" t="s">
        <v>350</v>
      </c>
      <c r="Q125" s="139" t="s">
        <v>473</v>
      </c>
      <c r="R125" s="139" t="s">
        <v>309</v>
      </c>
      <c r="S125" s="376">
        <f t="shared" ref="S125:T130" si="9">S126</f>
        <v>670477.43000000005</v>
      </c>
      <c r="T125" s="376">
        <f t="shared" si="9"/>
        <v>670477.43000000005</v>
      </c>
      <c r="U125" s="445">
        <f t="shared" si="3"/>
        <v>100</v>
      </c>
    </row>
    <row r="126" spans="1:21" s="4" customFormat="1" ht="36.75" customHeight="1">
      <c r="A126" s="378"/>
      <c r="B126" s="379"/>
      <c r="C126" s="380"/>
      <c r="D126" s="45"/>
      <c r="E126" s="122"/>
      <c r="F126" s="491" t="s">
        <v>412</v>
      </c>
      <c r="G126" s="491"/>
      <c r="H126" s="491"/>
      <c r="I126" s="143"/>
      <c r="J126" s="143"/>
      <c r="K126" s="143"/>
      <c r="L126" s="143"/>
      <c r="M126" s="143"/>
      <c r="N126" s="143"/>
      <c r="O126" s="184" t="s">
        <v>319</v>
      </c>
      <c r="P126" s="133" t="s">
        <v>350</v>
      </c>
      <c r="Q126" s="133" t="s">
        <v>471</v>
      </c>
      <c r="R126" s="133" t="s">
        <v>309</v>
      </c>
      <c r="S126" s="335">
        <f t="shared" si="9"/>
        <v>670477.43000000005</v>
      </c>
      <c r="T126" s="335">
        <f t="shared" si="9"/>
        <v>670477.43000000005</v>
      </c>
      <c r="U126" s="446">
        <f t="shared" si="3"/>
        <v>100</v>
      </c>
    </row>
    <row r="127" spans="1:21" s="4" customFormat="1" ht="31.5" customHeight="1">
      <c r="A127" s="378"/>
      <c r="B127" s="379"/>
      <c r="C127" s="380"/>
      <c r="D127" s="45"/>
      <c r="E127" s="122"/>
      <c r="F127" s="491" t="s">
        <v>413</v>
      </c>
      <c r="G127" s="491"/>
      <c r="H127" s="225"/>
      <c r="I127" s="143"/>
      <c r="J127" s="143"/>
      <c r="K127" s="143"/>
      <c r="L127" s="143"/>
      <c r="M127" s="143"/>
      <c r="N127" s="143"/>
      <c r="O127" s="184" t="s">
        <v>319</v>
      </c>
      <c r="P127" s="133" t="s">
        <v>350</v>
      </c>
      <c r="Q127" s="133" t="s">
        <v>472</v>
      </c>
      <c r="R127" s="133" t="s">
        <v>309</v>
      </c>
      <c r="S127" s="335">
        <f t="shared" si="9"/>
        <v>670477.43000000005</v>
      </c>
      <c r="T127" s="335">
        <f t="shared" si="9"/>
        <v>670477.43000000005</v>
      </c>
      <c r="U127" s="446">
        <f t="shared" si="3"/>
        <v>100</v>
      </c>
    </row>
    <row r="128" spans="1:21" s="4" customFormat="1" ht="45.75" customHeight="1">
      <c r="A128" s="378"/>
      <c r="B128" s="379"/>
      <c r="C128" s="380"/>
      <c r="D128" s="45"/>
      <c r="E128" s="122"/>
      <c r="F128" s="551" t="s">
        <v>186</v>
      </c>
      <c r="G128" s="689"/>
      <c r="H128" s="225"/>
      <c r="I128" s="143"/>
      <c r="J128" s="143"/>
      <c r="K128" s="143"/>
      <c r="L128" s="143"/>
      <c r="M128" s="143"/>
      <c r="N128" s="143"/>
      <c r="O128" s="184" t="s">
        <v>319</v>
      </c>
      <c r="P128" s="133" t="s">
        <v>350</v>
      </c>
      <c r="Q128" s="133" t="s">
        <v>34</v>
      </c>
      <c r="R128" s="133" t="s">
        <v>309</v>
      </c>
      <c r="S128" s="335">
        <f t="shared" si="9"/>
        <v>670477.43000000005</v>
      </c>
      <c r="T128" s="335">
        <f t="shared" si="9"/>
        <v>670477.43000000005</v>
      </c>
      <c r="U128" s="446">
        <f t="shared" si="3"/>
        <v>100</v>
      </c>
    </row>
    <row r="129" spans="1:21" s="4" customFormat="1" ht="31.5" customHeight="1">
      <c r="A129" s="378"/>
      <c r="B129" s="379"/>
      <c r="C129" s="380"/>
      <c r="D129" s="45"/>
      <c r="E129" s="122"/>
      <c r="F129" s="544" t="s">
        <v>394</v>
      </c>
      <c r="G129" s="545"/>
      <c r="H129" s="381"/>
      <c r="I129" s="222"/>
      <c r="J129" s="222"/>
      <c r="K129" s="222"/>
      <c r="L129" s="222"/>
      <c r="M129" s="222"/>
      <c r="N129" s="222"/>
      <c r="O129" s="165" t="s">
        <v>319</v>
      </c>
      <c r="P129" s="154" t="s">
        <v>350</v>
      </c>
      <c r="Q129" s="154" t="s">
        <v>190</v>
      </c>
      <c r="R129" s="154" t="s">
        <v>309</v>
      </c>
      <c r="S129" s="333">
        <f t="shared" si="9"/>
        <v>670477.43000000005</v>
      </c>
      <c r="T129" s="333">
        <f t="shared" si="9"/>
        <v>670477.43000000005</v>
      </c>
      <c r="U129" s="446">
        <f t="shared" si="3"/>
        <v>100</v>
      </c>
    </row>
    <row r="130" spans="1:21" s="4" customFormat="1" ht="34.5" customHeight="1">
      <c r="A130" s="378"/>
      <c r="B130" s="379"/>
      <c r="C130" s="380"/>
      <c r="D130" s="45"/>
      <c r="E130" s="122"/>
      <c r="F130" s="484" t="s">
        <v>380</v>
      </c>
      <c r="G130" s="674"/>
      <c r="H130" s="134"/>
      <c r="I130" s="222"/>
      <c r="J130" s="222"/>
      <c r="K130" s="222"/>
      <c r="L130" s="222"/>
      <c r="M130" s="222"/>
      <c r="N130" s="222"/>
      <c r="O130" s="184" t="s">
        <v>319</v>
      </c>
      <c r="P130" s="31" t="s">
        <v>350</v>
      </c>
      <c r="Q130" s="31" t="s">
        <v>190</v>
      </c>
      <c r="R130" s="31" t="s">
        <v>379</v>
      </c>
      <c r="S130" s="331">
        <f t="shared" si="9"/>
        <v>670477.43000000005</v>
      </c>
      <c r="T130" s="331">
        <f t="shared" si="9"/>
        <v>670477.43000000005</v>
      </c>
      <c r="U130" s="446">
        <f t="shared" si="3"/>
        <v>100</v>
      </c>
    </row>
    <row r="131" spans="1:21" s="4" customFormat="1" ht="50.25" customHeight="1">
      <c r="A131" s="378"/>
      <c r="B131" s="379"/>
      <c r="C131" s="380"/>
      <c r="D131" s="45"/>
      <c r="E131" s="122"/>
      <c r="F131" s="484" t="s">
        <v>449</v>
      </c>
      <c r="G131" s="674"/>
      <c r="H131" s="134"/>
      <c r="I131" s="222"/>
      <c r="J131" s="222"/>
      <c r="K131" s="222"/>
      <c r="L131" s="222"/>
      <c r="M131" s="222"/>
      <c r="N131" s="222"/>
      <c r="O131" s="184" t="s">
        <v>319</v>
      </c>
      <c r="P131" s="31" t="s">
        <v>350</v>
      </c>
      <c r="Q131" s="31" t="s">
        <v>190</v>
      </c>
      <c r="R131" s="31" t="s">
        <v>448</v>
      </c>
      <c r="S131" s="331">
        <v>670477.43000000005</v>
      </c>
      <c r="T131" s="331">
        <v>670477.43000000005</v>
      </c>
      <c r="U131" s="446">
        <f t="shared" si="3"/>
        <v>100</v>
      </c>
    </row>
    <row r="132" spans="1:21" s="4" customFormat="1" ht="18.75" customHeight="1">
      <c r="A132" s="378"/>
      <c r="B132" s="379"/>
      <c r="C132" s="380"/>
      <c r="D132" s="45"/>
      <c r="E132" s="122"/>
      <c r="F132" s="681" t="s">
        <v>256</v>
      </c>
      <c r="G132" s="681"/>
      <c r="H132" s="134"/>
      <c r="I132" s="222"/>
      <c r="J132" s="222"/>
      <c r="K132" s="222"/>
      <c r="L132" s="222"/>
      <c r="M132" s="222"/>
      <c r="N132" s="222"/>
      <c r="O132" s="141" t="s">
        <v>319</v>
      </c>
      <c r="P132" s="20" t="s">
        <v>255</v>
      </c>
      <c r="Q132" s="20" t="s">
        <v>473</v>
      </c>
      <c r="R132" s="20" t="s">
        <v>309</v>
      </c>
      <c r="S132" s="336">
        <f t="shared" ref="S132:T134" si="10">S133</f>
        <v>780528.99</v>
      </c>
      <c r="T132" s="336">
        <f t="shared" si="10"/>
        <v>780528.99</v>
      </c>
      <c r="U132" s="445">
        <f t="shared" si="3"/>
        <v>100</v>
      </c>
    </row>
    <row r="133" spans="1:21" s="4" customFormat="1" ht="30" customHeight="1">
      <c r="A133" s="378"/>
      <c r="B133" s="379"/>
      <c r="C133" s="380"/>
      <c r="D133" s="45"/>
      <c r="E133" s="122"/>
      <c r="F133" s="486" t="s">
        <v>412</v>
      </c>
      <c r="G133" s="487"/>
      <c r="H133" s="487"/>
      <c r="I133" s="222"/>
      <c r="J133" s="222"/>
      <c r="K133" s="222"/>
      <c r="L133" s="222"/>
      <c r="M133" s="222"/>
      <c r="N133" s="222"/>
      <c r="O133" s="184" t="s">
        <v>319</v>
      </c>
      <c r="P133" s="31" t="s">
        <v>255</v>
      </c>
      <c r="Q133" s="31" t="s">
        <v>471</v>
      </c>
      <c r="R133" s="31" t="s">
        <v>309</v>
      </c>
      <c r="S133" s="337">
        <f t="shared" si="10"/>
        <v>780528.99</v>
      </c>
      <c r="T133" s="337">
        <f t="shared" si="10"/>
        <v>780528.99</v>
      </c>
      <c r="U133" s="446">
        <f t="shared" si="3"/>
        <v>100</v>
      </c>
    </row>
    <row r="134" spans="1:21" s="4" customFormat="1" ht="31.5" customHeight="1">
      <c r="A134" s="378"/>
      <c r="B134" s="379"/>
      <c r="C134" s="380"/>
      <c r="D134" s="45"/>
      <c r="E134" s="122"/>
      <c r="F134" s="486" t="s">
        <v>413</v>
      </c>
      <c r="G134" s="487"/>
      <c r="H134" s="25"/>
      <c r="I134" s="222"/>
      <c r="J134" s="222"/>
      <c r="K134" s="222"/>
      <c r="L134" s="222"/>
      <c r="M134" s="222"/>
      <c r="N134" s="222"/>
      <c r="O134" s="184" t="s">
        <v>319</v>
      </c>
      <c r="P134" s="31" t="s">
        <v>255</v>
      </c>
      <c r="Q134" s="31" t="s">
        <v>472</v>
      </c>
      <c r="R134" s="31" t="s">
        <v>309</v>
      </c>
      <c r="S134" s="279">
        <f t="shared" si="10"/>
        <v>780528.99</v>
      </c>
      <c r="T134" s="279">
        <f t="shared" si="10"/>
        <v>780528.99</v>
      </c>
      <c r="U134" s="446">
        <f t="shared" si="3"/>
        <v>100</v>
      </c>
    </row>
    <row r="135" spans="1:21" s="4" customFormat="1" ht="35.25" customHeight="1">
      <c r="A135" s="378"/>
      <c r="B135" s="379"/>
      <c r="C135" s="380"/>
      <c r="D135" s="45"/>
      <c r="E135" s="122"/>
      <c r="F135" s="513" t="s">
        <v>230</v>
      </c>
      <c r="G135" s="565"/>
      <c r="H135" s="224"/>
      <c r="I135" s="222"/>
      <c r="J135" s="222"/>
      <c r="K135" s="222"/>
      <c r="L135" s="222"/>
      <c r="M135" s="222"/>
      <c r="N135" s="222"/>
      <c r="O135" s="184" t="s">
        <v>319</v>
      </c>
      <c r="P135" s="31" t="s">
        <v>255</v>
      </c>
      <c r="Q135" s="31" t="s">
        <v>34</v>
      </c>
      <c r="R135" s="31" t="s">
        <v>309</v>
      </c>
      <c r="S135" s="279">
        <f>S136+S139</f>
        <v>780528.99</v>
      </c>
      <c r="T135" s="279">
        <f>T136+T139</f>
        <v>780528.99</v>
      </c>
      <c r="U135" s="446">
        <f t="shared" si="3"/>
        <v>100</v>
      </c>
    </row>
    <row r="136" spans="1:21" s="4" customFormat="1" ht="33.75" customHeight="1">
      <c r="A136" s="378"/>
      <c r="B136" s="379"/>
      <c r="C136" s="380"/>
      <c r="D136" s="45"/>
      <c r="E136" s="122"/>
      <c r="F136" s="484" t="s">
        <v>522</v>
      </c>
      <c r="G136" s="674"/>
      <c r="H136" s="134"/>
      <c r="I136" s="222"/>
      <c r="J136" s="222"/>
      <c r="K136" s="222"/>
      <c r="L136" s="222"/>
      <c r="M136" s="222"/>
      <c r="N136" s="222"/>
      <c r="O136" s="184" t="s">
        <v>319</v>
      </c>
      <c r="P136" s="31" t="s">
        <v>255</v>
      </c>
      <c r="Q136" s="31" t="s">
        <v>523</v>
      </c>
      <c r="R136" s="31" t="s">
        <v>309</v>
      </c>
      <c r="S136" s="279">
        <f>S137</f>
        <v>206291.89</v>
      </c>
      <c r="T136" s="279">
        <f>T137</f>
        <v>206291.89</v>
      </c>
      <c r="U136" s="446">
        <f t="shared" si="3"/>
        <v>100</v>
      </c>
    </row>
    <row r="137" spans="1:21" s="4" customFormat="1" ht="36" customHeight="1">
      <c r="A137" s="378"/>
      <c r="B137" s="379"/>
      <c r="C137" s="380"/>
      <c r="D137" s="45"/>
      <c r="E137" s="122"/>
      <c r="F137" s="484" t="s">
        <v>380</v>
      </c>
      <c r="G137" s="674"/>
      <c r="H137" s="134"/>
      <c r="I137" s="222"/>
      <c r="J137" s="222"/>
      <c r="K137" s="222"/>
      <c r="L137" s="222"/>
      <c r="M137" s="222"/>
      <c r="N137" s="222"/>
      <c r="O137" s="184" t="s">
        <v>319</v>
      </c>
      <c r="P137" s="31" t="s">
        <v>255</v>
      </c>
      <c r="Q137" s="31" t="s">
        <v>523</v>
      </c>
      <c r="R137" s="31" t="s">
        <v>379</v>
      </c>
      <c r="S137" s="279">
        <f>S138</f>
        <v>206291.89</v>
      </c>
      <c r="T137" s="279">
        <f>T138</f>
        <v>206291.89</v>
      </c>
      <c r="U137" s="446">
        <f t="shared" si="3"/>
        <v>100</v>
      </c>
    </row>
    <row r="138" spans="1:21" s="4" customFormat="1" ht="55.5" customHeight="1">
      <c r="A138" s="378"/>
      <c r="B138" s="379"/>
      <c r="C138" s="380"/>
      <c r="D138" s="45"/>
      <c r="E138" s="122"/>
      <c r="F138" s="484" t="s">
        <v>449</v>
      </c>
      <c r="G138" s="674"/>
      <c r="H138" s="134"/>
      <c r="I138" s="222"/>
      <c r="J138" s="222"/>
      <c r="K138" s="222"/>
      <c r="L138" s="222"/>
      <c r="M138" s="222"/>
      <c r="N138" s="222"/>
      <c r="O138" s="184" t="s">
        <v>319</v>
      </c>
      <c r="P138" s="31" t="s">
        <v>255</v>
      </c>
      <c r="Q138" s="31" t="s">
        <v>523</v>
      </c>
      <c r="R138" s="31" t="s">
        <v>448</v>
      </c>
      <c r="S138" s="279">
        <v>206291.89</v>
      </c>
      <c r="T138" s="279">
        <v>206291.89</v>
      </c>
      <c r="U138" s="446">
        <f t="shared" si="3"/>
        <v>100</v>
      </c>
    </row>
    <row r="139" spans="1:21" s="4" customFormat="1" ht="55.5" customHeight="1">
      <c r="A139" s="378"/>
      <c r="B139" s="379"/>
      <c r="C139" s="380"/>
      <c r="D139" s="45"/>
      <c r="E139" s="122"/>
      <c r="F139" s="491" t="s">
        <v>172</v>
      </c>
      <c r="G139" s="677"/>
      <c r="H139" s="222"/>
      <c r="I139" s="222"/>
      <c r="J139" s="222"/>
      <c r="K139" s="222"/>
      <c r="L139" s="222"/>
      <c r="M139" s="222"/>
      <c r="N139" s="222"/>
      <c r="O139" s="184" t="s">
        <v>319</v>
      </c>
      <c r="P139" s="31" t="s">
        <v>255</v>
      </c>
      <c r="Q139" s="133" t="s">
        <v>173</v>
      </c>
      <c r="R139" s="133" t="s">
        <v>309</v>
      </c>
      <c r="S139" s="302">
        <f>S140</f>
        <v>574237.1</v>
      </c>
      <c r="T139" s="302">
        <f>T140</f>
        <v>574237.1</v>
      </c>
      <c r="U139" s="446">
        <f t="shared" ref="U139:U202" si="11">T139/S139*100</f>
        <v>100</v>
      </c>
    </row>
    <row r="140" spans="1:21" s="4" customFormat="1" ht="37.5" customHeight="1">
      <c r="A140" s="378"/>
      <c r="B140" s="379"/>
      <c r="C140" s="380"/>
      <c r="D140" s="45"/>
      <c r="E140" s="122"/>
      <c r="F140" s="491" t="s">
        <v>380</v>
      </c>
      <c r="G140" s="677"/>
      <c r="H140" s="222"/>
      <c r="I140" s="222"/>
      <c r="J140" s="222"/>
      <c r="K140" s="222"/>
      <c r="L140" s="222"/>
      <c r="M140" s="222"/>
      <c r="N140" s="222"/>
      <c r="O140" s="184" t="s">
        <v>319</v>
      </c>
      <c r="P140" s="31" t="s">
        <v>255</v>
      </c>
      <c r="Q140" s="133" t="s">
        <v>173</v>
      </c>
      <c r="R140" s="133" t="s">
        <v>379</v>
      </c>
      <c r="S140" s="302">
        <f>S141</f>
        <v>574237.1</v>
      </c>
      <c r="T140" s="302">
        <f>T141</f>
        <v>574237.1</v>
      </c>
      <c r="U140" s="446">
        <f t="shared" si="11"/>
        <v>100</v>
      </c>
    </row>
    <row r="141" spans="1:21" s="4" customFormat="1" ht="55.5" customHeight="1">
      <c r="A141" s="378"/>
      <c r="B141" s="379"/>
      <c r="C141" s="380"/>
      <c r="D141" s="45"/>
      <c r="E141" s="122"/>
      <c r="F141" s="491" t="s">
        <v>449</v>
      </c>
      <c r="G141" s="677"/>
      <c r="H141" s="222"/>
      <c r="I141" s="222"/>
      <c r="J141" s="222"/>
      <c r="K141" s="222"/>
      <c r="L141" s="222"/>
      <c r="M141" s="222"/>
      <c r="N141" s="222"/>
      <c r="O141" s="184" t="s">
        <v>319</v>
      </c>
      <c r="P141" s="31" t="s">
        <v>255</v>
      </c>
      <c r="Q141" s="133" t="s">
        <v>173</v>
      </c>
      <c r="R141" s="133" t="s">
        <v>448</v>
      </c>
      <c r="S141" s="302">
        <v>574237.1</v>
      </c>
      <c r="T141" s="302">
        <v>574237.1</v>
      </c>
      <c r="U141" s="446">
        <f t="shared" si="11"/>
        <v>100</v>
      </c>
    </row>
    <row r="142" spans="1:21" s="4" customFormat="1" ht="30.75" customHeight="1">
      <c r="A142" s="22"/>
      <c r="B142" s="562"/>
      <c r="C142" s="562"/>
      <c r="D142" s="45" t="s">
        <v>258</v>
      </c>
      <c r="E142" s="122"/>
      <c r="F142" s="670" t="s">
        <v>395</v>
      </c>
      <c r="G142" s="671"/>
      <c r="H142" s="19" t="e">
        <f>#REF!+#REF!+#REF!+#REF!+#REF!+#REF!+#REF!</f>
        <v>#REF!</v>
      </c>
      <c r="I142" s="19" t="e">
        <f>#REF!+#REF!+#REF!+#REF!+#REF!+#REF!+#REF!</f>
        <v>#REF!</v>
      </c>
      <c r="J142" s="19" t="e">
        <f>#REF!+#REF!+#REF!+#REF!+#REF!+#REF!+#REF!</f>
        <v>#REF!</v>
      </c>
      <c r="K142" s="19" t="e">
        <f>#REF!+#REF!+#REF!+#REF!+#REF!+#REF!+#REF!</f>
        <v>#REF!</v>
      </c>
      <c r="L142" s="19" t="e">
        <f>#REF!+#REF!+#REF!+#REF!+#REF!+#REF!+#REF!</f>
        <v>#REF!</v>
      </c>
      <c r="M142" s="19" t="e">
        <f>#REF!+#REF!+#REF!+#REF!+#REF!+#REF!+#REF!</f>
        <v>#REF!</v>
      </c>
      <c r="N142" s="19" t="e">
        <f>#REF!+#REF!+#REF!+#REF!+#REF!+#REF!+#REF!</f>
        <v>#REF!</v>
      </c>
      <c r="O142" s="160" t="s">
        <v>319</v>
      </c>
      <c r="P142" s="20" t="s">
        <v>259</v>
      </c>
      <c r="Q142" s="20" t="s">
        <v>473</v>
      </c>
      <c r="R142" s="20" t="s">
        <v>309</v>
      </c>
      <c r="S142" s="187">
        <f>S143</f>
        <v>3573.65</v>
      </c>
      <c r="T142" s="187">
        <f>T143</f>
        <v>0</v>
      </c>
      <c r="U142" s="445">
        <f t="shared" si="11"/>
        <v>0</v>
      </c>
    </row>
    <row r="143" spans="1:21" s="4" customFormat="1" ht="34.5" customHeight="1">
      <c r="A143" s="22"/>
      <c r="B143" s="23"/>
      <c r="C143" s="23"/>
      <c r="D143" s="45"/>
      <c r="E143" s="122"/>
      <c r="F143" s="486" t="s">
        <v>412</v>
      </c>
      <c r="G143" s="487"/>
      <c r="H143" s="487"/>
      <c r="I143" s="28"/>
      <c r="J143" s="28"/>
      <c r="K143" s="28"/>
      <c r="L143" s="28"/>
      <c r="M143" s="28"/>
      <c r="N143" s="28"/>
      <c r="O143" s="116" t="s">
        <v>319</v>
      </c>
      <c r="P143" s="31" t="s">
        <v>259</v>
      </c>
      <c r="Q143" s="173" t="s">
        <v>471</v>
      </c>
      <c r="R143" s="31" t="s">
        <v>309</v>
      </c>
      <c r="S143" s="244">
        <f>S144</f>
        <v>3573.65</v>
      </c>
      <c r="T143" s="244">
        <f>T144</f>
        <v>0</v>
      </c>
      <c r="U143" s="446">
        <f t="shared" si="11"/>
        <v>0</v>
      </c>
    </row>
    <row r="144" spans="1:21" s="4" customFormat="1" ht="36.75" customHeight="1">
      <c r="A144" s="22"/>
      <c r="B144" s="23"/>
      <c r="C144" s="23"/>
      <c r="D144" s="45"/>
      <c r="E144" s="122"/>
      <c r="F144" s="486" t="s">
        <v>413</v>
      </c>
      <c r="G144" s="487"/>
      <c r="H144" s="25"/>
      <c r="I144" s="28"/>
      <c r="J144" s="28"/>
      <c r="K144" s="28"/>
      <c r="L144" s="28"/>
      <c r="M144" s="28"/>
      <c r="N144" s="28"/>
      <c r="O144" s="116" t="s">
        <v>319</v>
      </c>
      <c r="P144" s="31" t="s">
        <v>259</v>
      </c>
      <c r="Q144" s="26" t="s">
        <v>472</v>
      </c>
      <c r="R144" s="31" t="s">
        <v>309</v>
      </c>
      <c r="S144" s="244">
        <f>S146</f>
        <v>3573.65</v>
      </c>
      <c r="T144" s="244">
        <f>T146</f>
        <v>0</v>
      </c>
      <c r="U144" s="446">
        <f t="shared" si="11"/>
        <v>0</v>
      </c>
    </row>
    <row r="145" spans="1:21" s="4" customFormat="1" ht="36.75" customHeight="1">
      <c r="A145" s="22"/>
      <c r="B145" s="23"/>
      <c r="C145" s="23"/>
      <c r="D145" s="45"/>
      <c r="E145" s="122"/>
      <c r="F145" s="484" t="s">
        <v>38</v>
      </c>
      <c r="G145" s="674"/>
      <c r="H145" s="25"/>
      <c r="I145" s="28"/>
      <c r="J145" s="28"/>
      <c r="K145" s="28"/>
      <c r="L145" s="28"/>
      <c r="M145" s="28"/>
      <c r="N145" s="28"/>
      <c r="O145" s="116" t="s">
        <v>319</v>
      </c>
      <c r="P145" s="31" t="s">
        <v>259</v>
      </c>
      <c r="Q145" s="26" t="s">
        <v>39</v>
      </c>
      <c r="R145" s="31" t="s">
        <v>309</v>
      </c>
      <c r="S145" s="244">
        <f t="shared" ref="S145:T147" si="12">S146</f>
        <v>3573.65</v>
      </c>
      <c r="T145" s="244">
        <f t="shared" si="12"/>
        <v>0</v>
      </c>
      <c r="U145" s="446">
        <f t="shared" si="11"/>
        <v>0</v>
      </c>
    </row>
    <row r="146" spans="1:21" s="4" customFormat="1" ht="84.75" customHeight="1">
      <c r="A146" s="22"/>
      <c r="B146" s="23"/>
      <c r="C146" s="23"/>
      <c r="D146" s="45"/>
      <c r="E146" s="122"/>
      <c r="F146" s="505" t="s">
        <v>434</v>
      </c>
      <c r="G146" s="674"/>
      <c r="H146" s="28"/>
      <c r="I146" s="28"/>
      <c r="J146" s="28"/>
      <c r="K146" s="28"/>
      <c r="L146" s="28"/>
      <c r="M146" s="28"/>
      <c r="N146" s="28"/>
      <c r="O146" s="116" t="s">
        <v>319</v>
      </c>
      <c r="P146" s="31" t="s">
        <v>259</v>
      </c>
      <c r="Q146" s="48" t="s">
        <v>225</v>
      </c>
      <c r="R146" s="31" t="s">
        <v>309</v>
      </c>
      <c r="S146" s="279">
        <f t="shared" si="12"/>
        <v>3573.65</v>
      </c>
      <c r="T146" s="279">
        <f t="shared" si="12"/>
        <v>0</v>
      </c>
      <c r="U146" s="446">
        <f t="shared" si="11"/>
        <v>0</v>
      </c>
    </row>
    <row r="147" spans="1:21" s="4" customFormat="1" ht="96.75" customHeight="1">
      <c r="A147" s="22"/>
      <c r="B147" s="23"/>
      <c r="C147" s="23"/>
      <c r="D147" s="45"/>
      <c r="E147" s="122"/>
      <c r="F147" s="484" t="s">
        <v>376</v>
      </c>
      <c r="G147" s="674"/>
      <c r="H147" s="28"/>
      <c r="I147" s="28"/>
      <c r="J147" s="28"/>
      <c r="K147" s="28"/>
      <c r="L147" s="28"/>
      <c r="M147" s="28"/>
      <c r="N147" s="28"/>
      <c r="O147" s="116" t="s">
        <v>319</v>
      </c>
      <c r="P147" s="31" t="s">
        <v>259</v>
      </c>
      <c r="Q147" s="48" t="s">
        <v>225</v>
      </c>
      <c r="R147" s="31" t="s">
        <v>377</v>
      </c>
      <c r="S147" s="279">
        <f t="shared" si="12"/>
        <v>3573.65</v>
      </c>
      <c r="T147" s="279">
        <f t="shared" si="12"/>
        <v>0</v>
      </c>
      <c r="U147" s="446">
        <f t="shared" si="11"/>
        <v>0</v>
      </c>
    </row>
    <row r="148" spans="1:21" s="4" customFormat="1" ht="48" customHeight="1">
      <c r="A148" s="22"/>
      <c r="B148" s="23"/>
      <c r="C148" s="23"/>
      <c r="D148" s="45"/>
      <c r="E148" s="122"/>
      <c r="F148" s="484" t="s">
        <v>446</v>
      </c>
      <c r="G148" s="674"/>
      <c r="H148" s="28"/>
      <c r="I148" s="28"/>
      <c r="J148" s="28"/>
      <c r="K148" s="28"/>
      <c r="L148" s="28"/>
      <c r="M148" s="28"/>
      <c r="N148" s="28"/>
      <c r="O148" s="116" t="s">
        <v>319</v>
      </c>
      <c r="P148" s="31" t="s">
        <v>259</v>
      </c>
      <c r="Q148" s="48" t="s">
        <v>225</v>
      </c>
      <c r="R148" s="31" t="s">
        <v>447</v>
      </c>
      <c r="S148" s="279">
        <v>3573.65</v>
      </c>
      <c r="T148" s="279">
        <v>0</v>
      </c>
      <c r="U148" s="446">
        <f t="shared" si="11"/>
        <v>0</v>
      </c>
    </row>
    <row r="149" spans="1:21" s="4" customFormat="1" ht="22.5" customHeight="1">
      <c r="A149" s="22"/>
      <c r="B149" s="23"/>
      <c r="C149" s="23"/>
      <c r="D149" s="45"/>
      <c r="E149" s="122"/>
      <c r="F149" s="690" t="s">
        <v>539</v>
      </c>
      <c r="G149" s="691"/>
      <c r="H149" s="222"/>
      <c r="I149" s="222"/>
      <c r="J149" s="222"/>
      <c r="K149" s="222"/>
      <c r="L149" s="222"/>
      <c r="M149" s="222"/>
      <c r="N149" s="222"/>
      <c r="O149" s="141" t="s">
        <v>319</v>
      </c>
      <c r="P149" s="280" t="s">
        <v>357</v>
      </c>
      <c r="Q149" s="20" t="s">
        <v>473</v>
      </c>
      <c r="R149" s="351" t="s">
        <v>309</v>
      </c>
      <c r="S149" s="376">
        <f t="shared" ref="S149:T155" si="13">S150</f>
        <v>139950</v>
      </c>
      <c r="T149" s="376">
        <f t="shared" si="13"/>
        <v>139950</v>
      </c>
      <c r="U149" s="445">
        <f t="shared" si="11"/>
        <v>100</v>
      </c>
    </row>
    <row r="150" spans="1:21" s="4" customFormat="1" ht="21" customHeight="1">
      <c r="A150" s="22"/>
      <c r="B150" s="23"/>
      <c r="C150" s="23"/>
      <c r="D150" s="45"/>
      <c r="E150" s="122"/>
      <c r="F150" s="484" t="s">
        <v>535</v>
      </c>
      <c r="G150" s="692"/>
      <c r="H150" s="222"/>
      <c r="I150" s="222"/>
      <c r="J150" s="222"/>
      <c r="K150" s="222"/>
      <c r="L150" s="222"/>
      <c r="M150" s="222"/>
      <c r="N150" s="222"/>
      <c r="O150" s="184" t="s">
        <v>319</v>
      </c>
      <c r="P150" s="31" t="s">
        <v>536</v>
      </c>
      <c r="Q150" s="31" t="s">
        <v>473</v>
      </c>
      <c r="R150" s="168" t="s">
        <v>309</v>
      </c>
      <c r="S150" s="321">
        <f t="shared" si="13"/>
        <v>139950</v>
      </c>
      <c r="T150" s="321">
        <f t="shared" si="13"/>
        <v>139950</v>
      </c>
      <c r="U150" s="446">
        <f t="shared" si="11"/>
        <v>100</v>
      </c>
    </row>
    <row r="151" spans="1:21" s="4" customFormat="1" ht="54" customHeight="1">
      <c r="A151" s="22"/>
      <c r="B151" s="23"/>
      <c r="C151" s="23"/>
      <c r="D151" s="45"/>
      <c r="E151" s="122"/>
      <c r="F151" s="485" t="s">
        <v>216</v>
      </c>
      <c r="G151" s="674"/>
      <c r="H151" s="222"/>
      <c r="I151" s="222"/>
      <c r="J151" s="222"/>
      <c r="K151" s="222"/>
      <c r="L151" s="222"/>
      <c r="M151" s="222"/>
      <c r="N151" s="222"/>
      <c r="O151" s="184" t="s">
        <v>319</v>
      </c>
      <c r="P151" s="31" t="s">
        <v>536</v>
      </c>
      <c r="Q151" s="31" t="s">
        <v>473</v>
      </c>
      <c r="R151" s="168" t="s">
        <v>309</v>
      </c>
      <c r="S151" s="321">
        <f t="shared" si="13"/>
        <v>139950</v>
      </c>
      <c r="T151" s="321">
        <f t="shared" si="13"/>
        <v>139950</v>
      </c>
      <c r="U151" s="446">
        <f t="shared" si="11"/>
        <v>100</v>
      </c>
    </row>
    <row r="152" spans="1:21" s="4" customFormat="1" ht="48.75" customHeight="1">
      <c r="A152" s="22"/>
      <c r="B152" s="23"/>
      <c r="C152" s="23"/>
      <c r="D152" s="45"/>
      <c r="E152" s="122"/>
      <c r="F152" s="484" t="s">
        <v>526</v>
      </c>
      <c r="G152" s="692"/>
      <c r="H152" s="222"/>
      <c r="I152" s="222"/>
      <c r="J152" s="222"/>
      <c r="K152" s="222"/>
      <c r="L152" s="222"/>
      <c r="M152" s="222"/>
      <c r="N152" s="222"/>
      <c r="O152" s="184" t="s">
        <v>319</v>
      </c>
      <c r="P152" s="31" t="s">
        <v>536</v>
      </c>
      <c r="Q152" s="31" t="s">
        <v>473</v>
      </c>
      <c r="R152" s="168" t="s">
        <v>309</v>
      </c>
      <c r="S152" s="321">
        <f t="shared" si="13"/>
        <v>139950</v>
      </c>
      <c r="T152" s="321">
        <f t="shared" si="13"/>
        <v>139950</v>
      </c>
      <c r="U152" s="446">
        <f t="shared" si="11"/>
        <v>100</v>
      </c>
    </row>
    <row r="153" spans="1:21" s="4" customFormat="1" ht="39" customHeight="1">
      <c r="A153" s="22"/>
      <c r="B153" s="23"/>
      <c r="C153" s="23"/>
      <c r="D153" s="45"/>
      <c r="E153" s="122"/>
      <c r="F153" s="497" t="s">
        <v>537</v>
      </c>
      <c r="G153" s="499"/>
      <c r="H153" s="222"/>
      <c r="I153" s="222"/>
      <c r="J153" s="222"/>
      <c r="K153" s="222"/>
      <c r="L153" s="222"/>
      <c r="M153" s="222"/>
      <c r="N153" s="222"/>
      <c r="O153" s="184" t="s">
        <v>319</v>
      </c>
      <c r="P153" s="31" t="s">
        <v>536</v>
      </c>
      <c r="Q153" s="31" t="s">
        <v>538</v>
      </c>
      <c r="R153" s="31" t="s">
        <v>309</v>
      </c>
      <c r="S153" s="245">
        <f t="shared" si="13"/>
        <v>139950</v>
      </c>
      <c r="T153" s="245">
        <f t="shared" si="13"/>
        <v>139950</v>
      </c>
      <c r="U153" s="446">
        <f t="shared" si="11"/>
        <v>100</v>
      </c>
    </row>
    <row r="154" spans="1:21" s="4" customFormat="1" ht="36.75" customHeight="1">
      <c r="A154" s="22"/>
      <c r="B154" s="23"/>
      <c r="C154" s="23"/>
      <c r="D154" s="45"/>
      <c r="E154" s="122"/>
      <c r="F154" s="497" t="s">
        <v>430</v>
      </c>
      <c r="G154" s="693"/>
      <c r="H154" s="222"/>
      <c r="I154" s="222"/>
      <c r="J154" s="222"/>
      <c r="K154" s="222"/>
      <c r="L154" s="222"/>
      <c r="M154" s="222"/>
      <c r="N154" s="222"/>
      <c r="O154" s="184" t="s">
        <v>319</v>
      </c>
      <c r="P154" s="31" t="s">
        <v>536</v>
      </c>
      <c r="Q154" s="31" t="s">
        <v>177</v>
      </c>
      <c r="R154" s="31" t="s">
        <v>309</v>
      </c>
      <c r="S154" s="244">
        <f t="shared" si="13"/>
        <v>139950</v>
      </c>
      <c r="T154" s="244">
        <f t="shared" si="13"/>
        <v>139950</v>
      </c>
      <c r="U154" s="446">
        <f t="shared" si="11"/>
        <v>100</v>
      </c>
    </row>
    <row r="155" spans="1:21" s="4" customFormat="1" ht="47.25" customHeight="1">
      <c r="A155" s="22"/>
      <c r="B155" s="23"/>
      <c r="C155" s="23"/>
      <c r="D155" s="45"/>
      <c r="E155" s="122"/>
      <c r="F155" s="495" t="s">
        <v>99</v>
      </c>
      <c r="G155" s="695"/>
      <c r="H155" s="222"/>
      <c r="I155" s="222"/>
      <c r="J155" s="222"/>
      <c r="K155" s="222"/>
      <c r="L155" s="222"/>
      <c r="M155" s="222"/>
      <c r="N155" s="222"/>
      <c r="O155" s="184" t="s">
        <v>319</v>
      </c>
      <c r="P155" s="31" t="s">
        <v>536</v>
      </c>
      <c r="Q155" s="31" t="s">
        <v>177</v>
      </c>
      <c r="R155" s="31" t="s">
        <v>101</v>
      </c>
      <c r="S155" s="244">
        <f t="shared" si="13"/>
        <v>139950</v>
      </c>
      <c r="T155" s="244">
        <f t="shared" si="13"/>
        <v>139950</v>
      </c>
      <c r="U155" s="446">
        <f t="shared" si="11"/>
        <v>100</v>
      </c>
    </row>
    <row r="156" spans="1:21" s="4" customFormat="1" ht="27.75" customHeight="1">
      <c r="A156" s="22"/>
      <c r="B156" s="23"/>
      <c r="C156" s="23"/>
      <c r="D156" s="45"/>
      <c r="E156" s="122"/>
      <c r="F156" s="497" t="s">
        <v>100</v>
      </c>
      <c r="G156" s="696"/>
      <c r="H156" s="222"/>
      <c r="I156" s="222"/>
      <c r="J156" s="222"/>
      <c r="K156" s="222"/>
      <c r="L156" s="222"/>
      <c r="M156" s="222"/>
      <c r="N156" s="222"/>
      <c r="O156" s="184" t="s">
        <v>319</v>
      </c>
      <c r="P156" s="31" t="s">
        <v>536</v>
      </c>
      <c r="Q156" s="31" t="s">
        <v>177</v>
      </c>
      <c r="R156" s="31" t="s">
        <v>490</v>
      </c>
      <c r="S156" s="244">
        <v>139950</v>
      </c>
      <c r="T156" s="244">
        <v>139950</v>
      </c>
      <c r="U156" s="446">
        <f t="shared" si="11"/>
        <v>100</v>
      </c>
    </row>
    <row r="157" spans="1:21" s="4" customFormat="1" ht="48.75" customHeight="1">
      <c r="A157" s="49"/>
      <c r="B157" s="50"/>
      <c r="C157" s="74"/>
      <c r="D157" s="45"/>
      <c r="E157" s="122"/>
      <c r="F157" s="672" t="s">
        <v>374</v>
      </c>
      <c r="G157" s="672"/>
      <c r="H157" s="421"/>
      <c r="I157" s="421"/>
      <c r="J157" s="421"/>
      <c r="K157" s="421"/>
      <c r="L157" s="421"/>
      <c r="M157" s="421"/>
      <c r="N157" s="421"/>
      <c r="O157" s="422" t="s">
        <v>368</v>
      </c>
      <c r="P157" s="413" t="s">
        <v>307</v>
      </c>
      <c r="Q157" s="413" t="s">
        <v>473</v>
      </c>
      <c r="R157" s="413" t="s">
        <v>309</v>
      </c>
      <c r="S157" s="423">
        <f>S158+S247+S264</f>
        <v>470566454.56</v>
      </c>
      <c r="T157" s="423">
        <f>T158+T247+T264</f>
        <v>459673348.14000005</v>
      </c>
      <c r="U157" s="415">
        <f t="shared" si="11"/>
        <v>97.685107743137905</v>
      </c>
    </row>
    <row r="158" spans="1:21" s="54" customFormat="1" ht="16.5" customHeight="1">
      <c r="A158" s="77">
        <v>1400</v>
      </c>
      <c r="B158" s="78" t="s">
        <v>260</v>
      </c>
      <c r="C158" s="79"/>
      <c r="D158" s="53" t="s">
        <v>339</v>
      </c>
      <c r="E158" s="123"/>
      <c r="F158" s="670" t="s">
        <v>260</v>
      </c>
      <c r="G158" s="671"/>
      <c r="H158" s="19"/>
      <c r="I158" s="19"/>
      <c r="J158" s="19"/>
      <c r="K158" s="19"/>
      <c r="L158" s="19"/>
      <c r="M158" s="28"/>
      <c r="N158" s="28">
        <f>M158-H158</f>
        <v>0</v>
      </c>
      <c r="O158" s="160" t="s">
        <v>368</v>
      </c>
      <c r="P158" s="20" t="s">
        <v>339</v>
      </c>
      <c r="Q158" s="20" t="s">
        <v>473</v>
      </c>
      <c r="R158" s="20" t="s">
        <v>309</v>
      </c>
      <c r="S158" s="323">
        <f>S159+S181+S227+S236+S208</f>
        <v>457242845.56</v>
      </c>
      <c r="T158" s="323">
        <f>T159+T181+T227+T236+T208</f>
        <v>447361479.59000003</v>
      </c>
      <c r="U158" s="445">
        <f t="shared" si="11"/>
        <v>97.838923874708655</v>
      </c>
    </row>
    <row r="159" spans="1:21" s="54" customFormat="1" ht="16.5" customHeight="1">
      <c r="A159" s="77"/>
      <c r="B159" s="78"/>
      <c r="C159" s="79"/>
      <c r="D159" s="53"/>
      <c r="E159" s="123"/>
      <c r="F159" s="670" t="s">
        <v>396</v>
      </c>
      <c r="G159" s="671"/>
      <c r="H159" s="19"/>
      <c r="I159" s="19"/>
      <c r="J159" s="19"/>
      <c r="K159" s="19"/>
      <c r="L159" s="19"/>
      <c r="M159" s="19"/>
      <c r="N159" s="19"/>
      <c r="O159" s="160" t="s">
        <v>368</v>
      </c>
      <c r="P159" s="20" t="s">
        <v>343</v>
      </c>
      <c r="Q159" s="20" t="s">
        <v>473</v>
      </c>
      <c r="R159" s="20" t="s">
        <v>309</v>
      </c>
      <c r="S159" s="323">
        <f>S160+S175</f>
        <v>183201685.86000001</v>
      </c>
      <c r="T159" s="323">
        <f>T160+T175</f>
        <v>178422019.43000001</v>
      </c>
      <c r="U159" s="445">
        <f t="shared" si="11"/>
        <v>97.391035782469515</v>
      </c>
    </row>
    <row r="160" spans="1:21" s="54" customFormat="1" ht="48.75" customHeight="1">
      <c r="A160" s="77"/>
      <c r="B160" s="78"/>
      <c r="C160" s="79"/>
      <c r="D160" s="53"/>
      <c r="E160" s="123"/>
      <c r="F160" s="515" t="s">
        <v>196</v>
      </c>
      <c r="G160" s="516"/>
      <c r="H160" s="19"/>
      <c r="I160" s="19"/>
      <c r="J160" s="19"/>
      <c r="K160" s="19"/>
      <c r="L160" s="19"/>
      <c r="M160" s="28"/>
      <c r="N160" s="28"/>
      <c r="O160" s="116" t="s">
        <v>368</v>
      </c>
      <c r="P160" s="31" t="s">
        <v>343</v>
      </c>
      <c r="Q160" s="31" t="s">
        <v>502</v>
      </c>
      <c r="R160" s="31" t="s">
        <v>309</v>
      </c>
      <c r="S160" s="279">
        <f>S161</f>
        <v>183027685.86000001</v>
      </c>
      <c r="T160" s="279">
        <f>T161</f>
        <v>178248019.43000001</v>
      </c>
      <c r="U160" s="446">
        <f t="shared" si="11"/>
        <v>97.388555503206206</v>
      </c>
    </row>
    <row r="161" spans="1:21" s="54" customFormat="1" ht="49.5" customHeight="1">
      <c r="A161" s="77"/>
      <c r="B161" s="78"/>
      <c r="C161" s="79"/>
      <c r="D161" s="53"/>
      <c r="E161" s="123"/>
      <c r="F161" s="515" t="s">
        <v>234</v>
      </c>
      <c r="G161" s="516"/>
      <c r="H161" s="19"/>
      <c r="I161" s="19"/>
      <c r="J161" s="19"/>
      <c r="K161" s="19"/>
      <c r="L161" s="19"/>
      <c r="M161" s="28"/>
      <c r="N161" s="28"/>
      <c r="O161" s="116" t="s">
        <v>368</v>
      </c>
      <c r="P161" s="31" t="s">
        <v>343</v>
      </c>
      <c r="Q161" s="31" t="s">
        <v>501</v>
      </c>
      <c r="R161" s="31" t="s">
        <v>309</v>
      </c>
      <c r="S161" s="279">
        <f>S163+S166+S169+S172</f>
        <v>183027685.86000001</v>
      </c>
      <c r="T161" s="279">
        <f>T163+T166+T169+T172</f>
        <v>178248019.43000001</v>
      </c>
      <c r="U161" s="446">
        <f t="shared" si="11"/>
        <v>97.388555503206206</v>
      </c>
    </row>
    <row r="162" spans="1:21" s="54" customFormat="1" ht="49.5" customHeight="1">
      <c r="A162" s="77"/>
      <c r="B162" s="78"/>
      <c r="C162" s="79"/>
      <c r="D162" s="53"/>
      <c r="E162" s="123"/>
      <c r="F162" s="515" t="s">
        <v>197</v>
      </c>
      <c r="G162" s="694"/>
      <c r="H162" s="19"/>
      <c r="I162" s="19"/>
      <c r="J162" s="19"/>
      <c r="K162" s="19"/>
      <c r="L162" s="19"/>
      <c r="M162" s="28"/>
      <c r="N162" s="28"/>
      <c r="O162" s="116" t="s">
        <v>368</v>
      </c>
      <c r="P162" s="31" t="s">
        <v>343</v>
      </c>
      <c r="Q162" s="31" t="s">
        <v>154</v>
      </c>
      <c r="R162" s="31" t="s">
        <v>309</v>
      </c>
      <c r="S162" s="279">
        <f>S163+S166+S169+S172</f>
        <v>183027685.86000001</v>
      </c>
      <c r="T162" s="279">
        <f>T163+T166+T169+T172</f>
        <v>178248019.43000001</v>
      </c>
      <c r="U162" s="446">
        <f t="shared" si="11"/>
        <v>97.388555503206206</v>
      </c>
    </row>
    <row r="163" spans="1:21" s="54" customFormat="1" ht="51" customHeight="1">
      <c r="A163" s="77"/>
      <c r="B163" s="78"/>
      <c r="C163" s="79"/>
      <c r="D163" s="53"/>
      <c r="E163" s="123"/>
      <c r="F163" s="515" t="s">
        <v>235</v>
      </c>
      <c r="G163" s="694"/>
      <c r="H163" s="19"/>
      <c r="I163" s="19"/>
      <c r="J163" s="19"/>
      <c r="K163" s="19"/>
      <c r="L163" s="19"/>
      <c r="M163" s="28"/>
      <c r="N163" s="28"/>
      <c r="O163" s="116" t="s">
        <v>368</v>
      </c>
      <c r="P163" s="31" t="s">
        <v>343</v>
      </c>
      <c r="Q163" s="31" t="s">
        <v>198</v>
      </c>
      <c r="R163" s="31" t="s">
        <v>309</v>
      </c>
      <c r="S163" s="279">
        <f>S164</f>
        <v>56802375.460000001</v>
      </c>
      <c r="T163" s="279">
        <f>T164</f>
        <v>56802375.460000001</v>
      </c>
      <c r="U163" s="446">
        <f t="shared" si="11"/>
        <v>100</v>
      </c>
    </row>
    <row r="164" spans="1:21" s="54" customFormat="1" ht="48.75" customHeight="1">
      <c r="A164" s="77"/>
      <c r="B164" s="78"/>
      <c r="C164" s="79"/>
      <c r="D164" s="53"/>
      <c r="E164" s="123"/>
      <c r="F164" s="487" t="s">
        <v>243</v>
      </c>
      <c r="G164" s="487"/>
      <c r="H164" s="19"/>
      <c r="I164" s="19"/>
      <c r="J164" s="19"/>
      <c r="K164" s="19"/>
      <c r="L164" s="19"/>
      <c r="M164" s="28"/>
      <c r="N164" s="28"/>
      <c r="O164" s="116" t="s">
        <v>368</v>
      </c>
      <c r="P164" s="31" t="s">
        <v>343</v>
      </c>
      <c r="Q164" s="31" t="s">
        <v>198</v>
      </c>
      <c r="R164" s="31" t="s">
        <v>369</v>
      </c>
      <c r="S164" s="279">
        <f>S165</f>
        <v>56802375.460000001</v>
      </c>
      <c r="T164" s="279">
        <f>T165</f>
        <v>56802375.460000001</v>
      </c>
      <c r="U164" s="446">
        <f t="shared" si="11"/>
        <v>100</v>
      </c>
    </row>
    <row r="165" spans="1:21" s="54" customFormat="1" ht="26.25" customHeight="1">
      <c r="A165" s="77"/>
      <c r="B165" s="78"/>
      <c r="C165" s="79"/>
      <c r="D165" s="53"/>
      <c r="E165" s="123"/>
      <c r="F165" s="484" t="s">
        <v>456</v>
      </c>
      <c r="G165" s="674"/>
      <c r="H165" s="19"/>
      <c r="I165" s="19"/>
      <c r="J165" s="19"/>
      <c r="K165" s="19"/>
      <c r="L165" s="19"/>
      <c r="M165" s="28"/>
      <c r="N165" s="28"/>
      <c r="O165" s="116" t="s">
        <v>368</v>
      </c>
      <c r="P165" s="31" t="s">
        <v>343</v>
      </c>
      <c r="Q165" s="31" t="s">
        <v>198</v>
      </c>
      <c r="R165" s="31" t="s">
        <v>370</v>
      </c>
      <c r="S165" s="279">
        <v>56802375.460000001</v>
      </c>
      <c r="T165" s="279">
        <v>56802375.460000001</v>
      </c>
      <c r="U165" s="446">
        <f t="shared" si="11"/>
        <v>100</v>
      </c>
    </row>
    <row r="166" spans="1:21" s="54" customFormat="1" ht="97.5" customHeight="1">
      <c r="A166" s="77"/>
      <c r="B166" s="78"/>
      <c r="C166" s="79"/>
      <c r="D166" s="53"/>
      <c r="E166" s="123"/>
      <c r="F166" s="537" t="s">
        <v>236</v>
      </c>
      <c r="G166" s="537"/>
      <c r="H166" s="19"/>
      <c r="I166" s="19"/>
      <c r="J166" s="19"/>
      <c r="K166" s="19"/>
      <c r="L166" s="19"/>
      <c r="M166" s="28"/>
      <c r="N166" s="28"/>
      <c r="O166" s="116" t="s">
        <v>368</v>
      </c>
      <c r="P166" s="31" t="s">
        <v>343</v>
      </c>
      <c r="Q166" s="31" t="s">
        <v>199</v>
      </c>
      <c r="R166" s="31" t="s">
        <v>309</v>
      </c>
      <c r="S166" s="279">
        <f>S167</f>
        <v>76997000</v>
      </c>
      <c r="T166" s="279">
        <f>T167</f>
        <v>76948044.730000004</v>
      </c>
      <c r="U166" s="446">
        <f t="shared" si="11"/>
        <v>99.936419250100656</v>
      </c>
    </row>
    <row r="167" spans="1:21" s="54" customFormat="1" ht="51" customHeight="1">
      <c r="A167" s="77"/>
      <c r="B167" s="78"/>
      <c r="C167" s="79"/>
      <c r="D167" s="53"/>
      <c r="E167" s="123"/>
      <c r="F167" s="487" t="s">
        <v>243</v>
      </c>
      <c r="G167" s="487"/>
      <c r="H167" s="19"/>
      <c r="I167" s="19"/>
      <c r="J167" s="19"/>
      <c r="K167" s="19"/>
      <c r="L167" s="19"/>
      <c r="M167" s="28"/>
      <c r="N167" s="28"/>
      <c r="O167" s="116" t="s">
        <v>368</v>
      </c>
      <c r="P167" s="31" t="s">
        <v>343</v>
      </c>
      <c r="Q167" s="31" t="s">
        <v>199</v>
      </c>
      <c r="R167" s="31" t="s">
        <v>369</v>
      </c>
      <c r="S167" s="279">
        <f>S168</f>
        <v>76997000</v>
      </c>
      <c r="T167" s="279">
        <f>T168</f>
        <v>76948044.730000004</v>
      </c>
      <c r="U167" s="446">
        <f t="shared" si="11"/>
        <v>99.936419250100656</v>
      </c>
    </row>
    <row r="168" spans="1:21" s="54" customFormat="1" ht="28.5" customHeight="1">
      <c r="A168" s="77"/>
      <c r="B168" s="78"/>
      <c r="C168" s="79"/>
      <c r="D168" s="53"/>
      <c r="E168" s="123"/>
      <c r="F168" s="484" t="s">
        <v>456</v>
      </c>
      <c r="G168" s="674"/>
      <c r="H168" s="19"/>
      <c r="I168" s="19"/>
      <c r="J168" s="19"/>
      <c r="K168" s="19"/>
      <c r="L168" s="19"/>
      <c r="M168" s="28"/>
      <c r="N168" s="28"/>
      <c r="O168" s="116" t="s">
        <v>368</v>
      </c>
      <c r="P168" s="31" t="s">
        <v>343</v>
      </c>
      <c r="Q168" s="31" t="s">
        <v>199</v>
      </c>
      <c r="R168" s="31" t="s">
        <v>370</v>
      </c>
      <c r="S168" s="279">
        <v>76997000</v>
      </c>
      <c r="T168" s="279">
        <v>76948044.730000004</v>
      </c>
      <c r="U168" s="446">
        <f t="shared" si="11"/>
        <v>99.936419250100656</v>
      </c>
    </row>
    <row r="169" spans="1:21" s="54" customFormat="1" ht="127.5" customHeight="1">
      <c r="A169" s="77"/>
      <c r="B169" s="78"/>
      <c r="C169" s="79"/>
      <c r="D169" s="53"/>
      <c r="E169" s="123"/>
      <c r="F169" s="518" t="s">
        <v>118</v>
      </c>
      <c r="G169" s="686"/>
      <c r="H169" s="222"/>
      <c r="I169" s="190"/>
      <c r="J169" s="190"/>
      <c r="K169" s="190"/>
      <c r="L169" s="190"/>
      <c r="M169" s="222"/>
      <c r="N169" s="222"/>
      <c r="O169" s="184" t="s">
        <v>368</v>
      </c>
      <c r="P169" s="133" t="s">
        <v>343</v>
      </c>
      <c r="Q169" s="133" t="s">
        <v>13</v>
      </c>
      <c r="R169" s="133" t="s">
        <v>309</v>
      </c>
      <c r="S169" s="302">
        <f>S170</f>
        <v>45400665.600000001</v>
      </c>
      <c r="T169" s="302">
        <f>T170</f>
        <v>42743533.189999998</v>
      </c>
      <c r="U169" s="446">
        <f t="shared" si="11"/>
        <v>94.147371244707031</v>
      </c>
    </row>
    <row r="170" spans="1:21" s="54" customFormat="1" ht="46.5" customHeight="1">
      <c r="A170" s="77"/>
      <c r="B170" s="78"/>
      <c r="C170" s="79"/>
      <c r="D170" s="53"/>
      <c r="E170" s="123"/>
      <c r="F170" s="495" t="s">
        <v>99</v>
      </c>
      <c r="G170" s="695"/>
      <c r="H170" s="222"/>
      <c r="I170" s="190"/>
      <c r="J170" s="190"/>
      <c r="K170" s="190"/>
      <c r="L170" s="190"/>
      <c r="M170" s="222"/>
      <c r="N170" s="222"/>
      <c r="O170" s="184" t="s">
        <v>368</v>
      </c>
      <c r="P170" s="133" t="s">
        <v>343</v>
      </c>
      <c r="Q170" s="133" t="s">
        <v>13</v>
      </c>
      <c r="R170" s="133" t="s">
        <v>101</v>
      </c>
      <c r="S170" s="302">
        <f>S171</f>
        <v>45400665.600000001</v>
      </c>
      <c r="T170" s="302">
        <f>T171</f>
        <v>42743533.189999998</v>
      </c>
      <c r="U170" s="446">
        <f t="shared" si="11"/>
        <v>94.147371244707031</v>
      </c>
    </row>
    <row r="171" spans="1:21" s="54" customFormat="1" ht="28.5" customHeight="1">
      <c r="A171" s="77"/>
      <c r="B171" s="78"/>
      <c r="C171" s="79"/>
      <c r="D171" s="53"/>
      <c r="E171" s="123"/>
      <c r="F171" s="497" t="s">
        <v>100</v>
      </c>
      <c r="G171" s="696"/>
      <c r="H171" s="222"/>
      <c r="I171" s="190"/>
      <c r="J171" s="190"/>
      <c r="K171" s="190"/>
      <c r="L171" s="190"/>
      <c r="M171" s="222"/>
      <c r="N171" s="222"/>
      <c r="O171" s="184" t="s">
        <v>368</v>
      </c>
      <c r="P171" s="133" t="s">
        <v>343</v>
      </c>
      <c r="Q171" s="133" t="s">
        <v>13</v>
      </c>
      <c r="R171" s="133" t="s">
        <v>490</v>
      </c>
      <c r="S171" s="302">
        <v>45400665.600000001</v>
      </c>
      <c r="T171" s="302">
        <v>42743533.189999998</v>
      </c>
      <c r="U171" s="446">
        <f t="shared" si="11"/>
        <v>94.147371244707031</v>
      </c>
    </row>
    <row r="172" spans="1:21" s="54" customFormat="1" ht="124.5" customHeight="1">
      <c r="A172" s="77"/>
      <c r="B172" s="78"/>
      <c r="C172" s="79"/>
      <c r="D172" s="53"/>
      <c r="E172" s="123"/>
      <c r="F172" s="560" t="s">
        <v>117</v>
      </c>
      <c r="G172" s="694"/>
      <c r="H172" s="19"/>
      <c r="I172" s="19"/>
      <c r="J172" s="19"/>
      <c r="K172" s="19"/>
      <c r="L172" s="19"/>
      <c r="M172" s="28"/>
      <c r="N172" s="28"/>
      <c r="O172" s="116" t="s">
        <v>368</v>
      </c>
      <c r="P172" s="31" t="s">
        <v>343</v>
      </c>
      <c r="Q172" s="133" t="s">
        <v>14</v>
      </c>
      <c r="R172" s="31" t="s">
        <v>309</v>
      </c>
      <c r="S172" s="279">
        <f>S173</f>
        <v>3827644.8</v>
      </c>
      <c r="T172" s="279">
        <f>T173</f>
        <v>1754066.05</v>
      </c>
      <c r="U172" s="446">
        <f t="shared" si="11"/>
        <v>45.826249342676732</v>
      </c>
    </row>
    <row r="173" spans="1:21" s="54" customFormat="1" ht="45" customHeight="1">
      <c r="A173" s="77"/>
      <c r="B173" s="78"/>
      <c r="C173" s="79"/>
      <c r="D173" s="53"/>
      <c r="E173" s="123"/>
      <c r="F173" s="495" t="s">
        <v>99</v>
      </c>
      <c r="G173" s="695"/>
      <c r="H173" s="19"/>
      <c r="I173" s="19"/>
      <c r="J173" s="19"/>
      <c r="K173" s="19"/>
      <c r="L173" s="19"/>
      <c r="M173" s="28"/>
      <c r="N173" s="28"/>
      <c r="O173" s="116" t="s">
        <v>368</v>
      </c>
      <c r="P173" s="31" t="s">
        <v>343</v>
      </c>
      <c r="Q173" s="133" t="s">
        <v>14</v>
      </c>
      <c r="R173" s="31" t="s">
        <v>101</v>
      </c>
      <c r="S173" s="279">
        <f>S174</f>
        <v>3827644.8</v>
      </c>
      <c r="T173" s="279">
        <f>T174</f>
        <v>1754066.05</v>
      </c>
      <c r="U173" s="446">
        <f t="shared" si="11"/>
        <v>45.826249342676732</v>
      </c>
    </row>
    <row r="174" spans="1:21" s="54" customFormat="1" ht="28.5" customHeight="1">
      <c r="A174" s="77"/>
      <c r="B174" s="78"/>
      <c r="C174" s="79"/>
      <c r="D174" s="53"/>
      <c r="E174" s="123"/>
      <c r="F174" s="497" t="s">
        <v>100</v>
      </c>
      <c r="G174" s="696"/>
      <c r="H174" s="19"/>
      <c r="I174" s="19"/>
      <c r="J174" s="19"/>
      <c r="K174" s="19"/>
      <c r="L174" s="19"/>
      <c r="M174" s="28"/>
      <c r="N174" s="28"/>
      <c r="O174" s="116" t="s">
        <v>368</v>
      </c>
      <c r="P174" s="31" t="s">
        <v>343</v>
      </c>
      <c r="Q174" s="133" t="s">
        <v>14</v>
      </c>
      <c r="R174" s="31" t="s">
        <v>490</v>
      </c>
      <c r="S174" s="279">
        <v>3827644.8</v>
      </c>
      <c r="T174" s="279">
        <v>1754066.05</v>
      </c>
      <c r="U174" s="446">
        <f t="shared" si="11"/>
        <v>45.826249342676732</v>
      </c>
    </row>
    <row r="175" spans="1:21" s="54" customFormat="1" ht="28.5" customHeight="1">
      <c r="A175" s="77"/>
      <c r="B175" s="78"/>
      <c r="C175" s="79"/>
      <c r="D175" s="53"/>
      <c r="E175" s="123"/>
      <c r="F175" s="491" t="s">
        <v>412</v>
      </c>
      <c r="G175" s="677"/>
      <c r="H175" s="143"/>
      <c r="I175" s="192"/>
      <c r="J175" s="192"/>
      <c r="K175" s="192"/>
      <c r="L175" s="192"/>
      <c r="M175" s="143"/>
      <c r="N175" s="143"/>
      <c r="O175" s="184" t="s">
        <v>368</v>
      </c>
      <c r="P175" s="133" t="s">
        <v>343</v>
      </c>
      <c r="Q175" s="133" t="s">
        <v>471</v>
      </c>
      <c r="R175" s="133" t="s">
        <v>309</v>
      </c>
      <c r="S175" s="279">
        <f t="shared" ref="S175:T179" si="14">S176</f>
        <v>174000</v>
      </c>
      <c r="T175" s="279">
        <f t="shared" si="14"/>
        <v>174000</v>
      </c>
      <c r="U175" s="446">
        <f t="shared" si="11"/>
        <v>100</v>
      </c>
    </row>
    <row r="176" spans="1:21" s="54" customFormat="1" ht="34.5" customHeight="1">
      <c r="A176" s="77"/>
      <c r="B176" s="78"/>
      <c r="C176" s="79"/>
      <c r="D176" s="53"/>
      <c r="E176" s="123"/>
      <c r="F176" s="491" t="s">
        <v>413</v>
      </c>
      <c r="G176" s="677"/>
      <c r="H176" s="143"/>
      <c r="I176" s="192"/>
      <c r="J176" s="192"/>
      <c r="K176" s="192"/>
      <c r="L176" s="192"/>
      <c r="M176" s="143"/>
      <c r="N176" s="143"/>
      <c r="O176" s="184" t="s">
        <v>368</v>
      </c>
      <c r="P176" s="133" t="s">
        <v>343</v>
      </c>
      <c r="Q176" s="133" t="s">
        <v>472</v>
      </c>
      <c r="R176" s="133" t="s">
        <v>309</v>
      </c>
      <c r="S176" s="279">
        <f t="shared" si="14"/>
        <v>174000</v>
      </c>
      <c r="T176" s="279">
        <f t="shared" si="14"/>
        <v>174000</v>
      </c>
      <c r="U176" s="446">
        <f t="shared" si="11"/>
        <v>100</v>
      </c>
    </row>
    <row r="177" spans="1:21" s="54" customFormat="1" ht="47.25" customHeight="1">
      <c r="A177" s="77"/>
      <c r="B177" s="78"/>
      <c r="C177" s="79"/>
      <c r="D177" s="53"/>
      <c r="E177" s="123"/>
      <c r="F177" s="551" t="s">
        <v>197</v>
      </c>
      <c r="G177" s="689"/>
      <c r="H177" s="143"/>
      <c r="I177" s="192"/>
      <c r="J177" s="192"/>
      <c r="K177" s="192"/>
      <c r="L177" s="192"/>
      <c r="M177" s="143"/>
      <c r="N177" s="143"/>
      <c r="O177" s="184" t="s">
        <v>368</v>
      </c>
      <c r="P177" s="133" t="s">
        <v>343</v>
      </c>
      <c r="Q177" s="133" t="s">
        <v>34</v>
      </c>
      <c r="R177" s="133" t="s">
        <v>309</v>
      </c>
      <c r="S177" s="279">
        <f t="shared" si="14"/>
        <v>174000</v>
      </c>
      <c r="T177" s="279">
        <f t="shared" si="14"/>
        <v>174000</v>
      </c>
      <c r="U177" s="446">
        <f t="shared" si="11"/>
        <v>100</v>
      </c>
    </row>
    <row r="178" spans="1:21" s="54" customFormat="1" ht="48.75" customHeight="1">
      <c r="A178" s="77"/>
      <c r="B178" s="78"/>
      <c r="C178" s="79"/>
      <c r="D178" s="53"/>
      <c r="E178" s="123"/>
      <c r="F178" s="491" t="s">
        <v>172</v>
      </c>
      <c r="G178" s="677"/>
      <c r="H178" s="143"/>
      <c r="I178" s="192"/>
      <c r="J178" s="192"/>
      <c r="K178" s="192"/>
      <c r="L178" s="192"/>
      <c r="M178" s="143"/>
      <c r="N178" s="143"/>
      <c r="O178" s="184" t="s">
        <v>368</v>
      </c>
      <c r="P178" s="133" t="s">
        <v>343</v>
      </c>
      <c r="Q178" s="133" t="s">
        <v>173</v>
      </c>
      <c r="R178" s="133" t="s">
        <v>309</v>
      </c>
      <c r="S178" s="279">
        <f t="shared" si="14"/>
        <v>174000</v>
      </c>
      <c r="T178" s="279">
        <f t="shared" si="14"/>
        <v>174000</v>
      </c>
      <c r="U178" s="446">
        <f t="shared" si="11"/>
        <v>100</v>
      </c>
    </row>
    <row r="179" spans="1:21" s="54" customFormat="1" ht="53.25" customHeight="1">
      <c r="A179" s="77"/>
      <c r="B179" s="78"/>
      <c r="C179" s="79"/>
      <c r="D179" s="53"/>
      <c r="E179" s="123"/>
      <c r="F179" s="491" t="s">
        <v>243</v>
      </c>
      <c r="G179" s="491"/>
      <c r="H179" s="143"/>
      <c r="I179" s="192"/>
      <c r="J179" s="192"/>
      <c r="K179" s="192"/>
      <c r="L179" s="192"/>
      <c r="M179" s="143"/>
      <c r="N179" s="143"/>
      <c r="O179" s="184" t="s">
        <v>368</v>
      </c>
      <c r="P179" s="133" t="s">
        <v>343</v>
      </c>
      <c r="Q179" s="133" t="s">
        <v>173</v>
      </c>
      <c r="R179" s="133" t="s">
        <v>369</v>
      </c>
      <c r="S179" s="279">
        <f t="shared" si="14"/>
        <v>174000</v>
      </c>
      <c r="T179" s="279">
        <f t="shared" si="14"/>
        <v>174000</v>
      </c>
      <c r="U179" s="446">
        <f t="shared" si="11"/>
        <v>100</v>
      </c>
    </row>
    <row r="180" spans="1:21" s="54" customFormat="1" ht="28.5" customHeight="1">
      <c r="A180" s="77"/>
      <c r="B180" s="78"/>
      <c r="C180" s="79"/>
      <c r="D180" s="53"/>
      <c r="E180" s="123"/>
      <c r="F180" s="491" t="s">
        <v>456</v>
      </c>
      <c r="G180" s="677"/>
      <c r="H180" s="143"/>
      <c r="I180" s="192"/>
      <c r="J180" s="192"/>
      <c r="K180" s="192"/>
      <c r="L180" s="192"/>
      <c r="M180" s="143"/>
      <c r="N180" s="143"/>
      <c r="O180" s="184" t="s">
        <v>368</v>
      </c>
      <c r="P180" s="133" t="s">
        <v>343</v>
      </c>
      <c r="Q180" s="133" t="s">
        <v>173</v>
      </c>
      <c r="R180" s="133" t="s">
        <v>370</v>
      </c>
      <c r="S180" s="279">
        <v>174000</v>
      </c>
      <c r="T180" s="279">
        <v>174000</v>
      </c>
      <c r="U180" s="446">
        <f t="shared" si="11"/>
        <v>100</v>
      </c>
    </row>
    <row r="181" spans="1:21" s="4" customFormat="1" ht="16.5" customHeight="1">
      <c r="A181" s="80" t="s">
        <v>266</v>
      </c>
      <c r="B181" s="81" t="s">
        <v>267</v>
      </c>
      <c r="C181" s="82"/>
      <c r="D181" s="45" t="s">
        <v>268</v>
      </c>
      <c r="E181" s="122"/>
      <c r="F181" s="670" t="s">
        <v>410</v>
      </c>
      <c r="G181" s="671"/>
      <c r="H181" s="19" t="e">
        <f>H182+#REF!</f>
        <v>#REF!</v>
      </c>
      <c r="I181" s="19" t="e">
        <f>I182+#REF!</f>
        <v>#REF!</v>
      </c>
      <c r="J181" s="19" t="e">
        <f>J182+#REF!</f>
        <v>#REF!</v>
      </c>
      <c r="K181" s="19" t="e">
        <f>K182+#REF!</f>
        <v>#REF!</v>
      </c>
      <c r="L181" s="19" t="e">
        <f>L182+#REF!</f>
        <v>#REF!</v>
      </c>
      <c r="M181" s="19" t="e">
        <f>M182+#REF!</f>
        <v>#REF!</v>
      </c>
      <c r="N181" s="19" t="e">
        <f>N182+#REF!</f>
        <v>#REF!</v>
      </c>
      <c r="O181" s="160" t="s">
        <v>368</v>
      </c>
      <c r="P181" s="20" t="s">
        <v>268</v>
      </c>
      <c r="Q181" s="20" t="s">
        <v>473</v>
      </c>
      <c r="R181" s="20" t="s">
        <v>309</v>
      </c>
      <c r="S181" s="323">
        <f>S182+S202</f>
        <v>229709250.19</v>
      </c>
      <c r="T181" s="323">
        <f>T182+T202</f>
        <v>224660912.24000001</v>
      </c>
      <c r="U181" s="445">
        <f t="shared" si="11"/>
        <v>97.802292269107866</v>
      </c>
    </row>
    <row r="182" spans="1:21" s="4" customFormat="1" ht="47.25" customHeight="1">
      <c r="A182" s="83"/>
      <c r="B182" s="84"/>
      <c r="C182" s="85" t="s">
        <v>269</v>
      </c>
      <c r="D182" s="45"/>
      <c r="E182" s="122"/>
      <c r="F182" s="515" t="s">
        <v>196</v>
      </c>
      <c r="G182" s="516"/>
      <c r="H182" s="28">
        <v>82683</v>
      </c>
      <c r="I182" s="28"/>
      <c r="J182" s="28"/>
      <c r="K182" s="28">
        <f>800+2196</f>
        <v>2996</v>
      </c>
      <c r="L182" s="28"/>
      <c r="M182" s="28">
        <f>H182+I182+J182+K182+L182</f>
        <v>85679</v>
      </c>
      <c r="N182" s="28">
        <f>M182-H182</f>
        <v>2996</v>
      </c>
      <c r="O182" s="116" t="s">
        <v>368</v>
      </c>
      <c r="P182" s="31" t="s">
        <v>268</v>
      </c>
      <c r="Q182" s="31" t="s">
        <v>502</v>
      </c>
      <c r="R182" s="31" t="s">
        <v>309</v>
      </c>
      <c r="S182" s="279">
        <f>S183+S199</f>
        <v>229613250.19</v>
      </c>
      <c r="T182" s="279">
        <f>T183+T199</f>
        <v>224564912.24000001</v>
      </c>
      <c r="U182" s="446">
        <f t="shared" si="11"/>
        <v>97.80137341994741</v>
      </c>
    </row>
    <row r="183" spans="1:21" s="4" customFormat="1" ht="54.75" customHeight="1">
      <c r="A183" s="83"/>
      <c r="B183" s="84"/>
      <c r="C183" s="85"/>
      <c r="D183" s="45"/>
      <c r="E183" s="122"/>
      <c r="F183" s="484" t="s">
        <v>237</v>
      </c>
      <c r="G183" s="674"/>
      <c r="H183" s="28"/>
      <c r="I183" s="28"/>
      <c r="J183" s="28"/>
      <c r="K183" s="28"/>
      <c r="L183" s="28"/>
      <c r="M183" s="28"/>
      <c r="N183" s="28"/>
      <c r="O183" s="116" t="s">
        <v>368</v>
      </c>
      <c r="P183" s="31" t="s">
        <v>268</v>
      </c>
      <c r="Q183" s="31" t="s">
        <v>503</v>
      </c>
      <c r="R183" s="31" t="s">
        <v>309</v>
      </c>
      <c r="S183" s="279">
        <f>S185+S191+S194+S188</f>
        <v>229218207.47999999</v>
      </c>
      <c r="T183" s="279">
        <f>T185+T191+T194+T188</f>
        <v>224169869.53</v>
      </c>
      <c r="U183" s="446">
        <f t="shared" si="11"/>
        <v>97.797584229673177</v>
      </c>
    </row>
    <row r="184" spans="1:21" s="4" customFormat="1" ht="54.75" customHeight="1">
      <c r="A184" s="83"/>
      <c r="B184" s="84"/>
      <c r="C184" s="85"/>
      <c r="D184" s="45"/>
      <c r="E184" s="122"/>
      <c r="F184" s="484" t="s">
        <v>200</v>
      </c>
      <c r="G184" s="674"/>
      <c r="H184" s="28"/>
      <c r="I184" s="28"/>
      <c r="J184" s="28"/>
      <c r="K184" s="28"/>
      <c r="L184" s="28"/>
      <c r="M184" s="28"/>
      <c r="N184" s="28"/>
      <c r="O184" s="116" t="s">
        <v>368</v>
      </c>
      <c r="P184" s="31" t="s">
        <v>268</v>
      </c>
      <c r="Q184" s="31" t="s">
        <v>165</v>
      </c>
      <c r="R184" s="31" t="s">
        <v>309</v>
      </c>
      <c r="S184" s="279">
        <f>S185+S191+S194+S188</f>
        <v>229218207.47999999</v>
      </c>
      <c r="T184" s="279">
        <f>T185+T191+T194+T188</f>
        <v>224169869.53</v>
      </c>
      <c r="U184" s="446">
        <f t="shared" si="11"/>
        <v>97.797584229673177</v>
      </c>
    </row>
    <row r="185" spans="1:21" s="4" customFormat="1" ht="46.5" customHeight="1">
      <c r="A185" s="83"/>
      <c r="B185" s="84"/>
      <c r="C185" s="85"/>
      <c r="D185" s="45"/>
      <c r="E185" s="122"/>
      <c r="F185" s="515" t="s">
        <v>235</v>
      </c>
      <c r="G185" s="694"/>
      <c r="H185" s="28"/>
      <c r="I185" s="28"/>
      <c r="J185" s="28"/>
      <c r="K185" s="28"/>
      <c r="L185" s="28"/>
      <c r="M185" s="28"/>
      <c r="N185" s="28"/>
      <c r="O185" s="116" t="s">
        <v>368</v>
      </c>
      <c r="P185" s="31" t="s">
        <v>268</v>
      </c>
      <c r="Q185" s="31" t="s">
        <v>201</v>
      </c>
      <c r="R185" s="31" t="s">
        <v>309</v>
      </c>
      <c r="S185" s="279">
        <f>S186</f>
        <v>52742138.479999997</v>
      </c>
      <c r="T185" s="279">
        <f>T186</f>
        <v>52742138.479999997</v>
      </c>
      <c r="U185" s="446">
        <f t="shared" si="11"/>
        <v>100</v>
      </c>
    </row>
    <row r="186" spans="1:21" s="4" customFormat="1" ht="54" customHeight="1">
      <c r="A186" s="83"/>
      <c r="B186" s="84"/>
      <c r="C186" s="85"/>
      <c r="D186" s="45"/>
      <c r="E186" s="122"/>
      <c r="F186" s="487" t="s">
        <v>243</v>
      </c>
      <c r="G186" s="487"/>
      <c r="H186" s="28"/>
      <c r="I186" s="28"/>
      <c r="J186" s="28"/>
      <c r="K186" s="28"/>
      <c r="L186" s="28"/>
      <c r="M186" s="28"/>
      <c r="N186" s="28"/>
      <c r="O186" s="116" t="s">
        <v>368</v>
      </c>
      <c r="P186" s="31" t="s">
        <v>268</v>
      </c>
      <c r="Q186" s="31" t="s">
        <v>201</v>
      </c>
      <c r="R186" s="31" t="s">
        <v>369</v>
      </c>
      <c r="S186" s="279">
        <f>S187</f>
        <v>52742138.479999997</v>
      </c>
      <c r="T186" s="279">
        <f>T187</f>
        <v>52742138.479999997</v>
      </c>
      <c r="U186" s="446">
        <f t="shared" si="11"/>
        <v>100</v>
      </c>
    </row>
    <row r="187" spans="1:21" s="4" customFormat="1" ht="27.75" customHeight="1">
      <c r="A187" s="83"/>
      <c r="B187" s="84"/>
      <c r="C187" s="85"/>
      <c r="D187" s="45"/>
      <c r="E187" s="122"/>
      <c r="F187" s="484" t="s">
        <v>456</v>
      </c>
      <c r="G187" s="674"/>
      <c r="H187" s="28"/>
      <c r="I187" s="28"/>
      <c r="J187" s="28"/>
      <c r="K187" s="28"/>
      <c r="L187" s="28"/>
      <c r="M187" s="28"/>
      <c r="N187" s="28"/>
      <c r="O187" s="116" t="s">
        <v>368</v>
      </c>
      <c r="P187" s="31" t="s">
        <v>268</v>
      </c>
      <c r="Q187" s="31" t="s">
        <v>201</v>
      </c>
      <c r="R187" s="31" t="s">
        <v>370</v>
      </c>
      <c r="S187" s="279">
        <v>52742138.479999997</v>
      </c>
      <c r="T187" s="279">
        <v>52742138.479999997</v>
      </c>
      <c r="U187" s="446">
        <f t="shared" si="11"/>
        <v>100</v>
      </c>
    </row>
    <row r="188" spans="1:21" s="4" customFormat="1" ht="68.25" customHeight="1">
      <c r="A188" s="83"/>
      <c r="B188" s="84"/>
      <c r="C188" s="85"/>
      <c r="D188" s="45"/>
      <c r="E188" s="122"/>
      <c r="F188" s="484" t="s">
        <v>126</v>
      </c>
      <c r="G188" s="697"/>
      <c r="H188" s="28"/>
      <c r="I188" s="28"/>
      <c r="J188" s="28"/>
      <c r="K188" s="28"/>
      <c r="L188" s="28"/>
      <c r="M188" s="28"/>
      <c r="N188" s="28"/>
      <c r="O188" s="116" t="s">
        <v>368</v>
      </c>
      <c r="P188" s="31" t="s">
        <v>268</v>
      </c>
      <c r="Q188" s="154" t="s">
        <v>125</v>
      </c>
      <c r="R188" s="31" t="s">
        <v>309</v>
      </c>
      <c r="S188" s="279">
        <f>S189</f>
        <v>350400</v>
      </c>
      <c r="T188" s="279">
        <f>T189</f>
        <v>350400</v>
      </c>
      <c r="U188" s="446">
        <f t="shared" si="11"/>
        <v>100</v>
      </c>
    </row>
    <row r="189" spans="1:21" s="4" customFormat="1" ht="51.75" customHeight="1">
      <c r="A189" s="83"/>
      <c r="B189" s="84"/>
      <c r="C189" s="85"/>
      <c r="D189" s="45"/>
      <c r="E189" s="122"/>
      <c r="F189" s="487" t="s">
        <v>243</v>
      </c>
      <c r="G189" s="487"/>
      <c r="H189" s="28"/>
      <c r="I189" s="28"/>
      <c r="J189" s="28"/>
      <c r="K189" s="28"/>
      <c r="L189" s="28"/>
      <c r="M189" s="28"/>
      <c r="N189" s="28"/>
      <c r="O189" s="116" t="s">
        <v>368</v>
      </c>
      <c r="P189" s="31" t="s">
        <v>268</v>
      </c>
      <c r="Q189" s="154" t="s">
        <v>125</v>
      </c>
      <c r="R189" s="31" t="s">
        <v>369</v>
      </c>
      <c r="S189" s="279">
        <f>S190</f>
        <v>350400</v>
      </c>
      <c r="T189" s="279">
        <f>T190</f>
        <v>350400</v>
      </c>
      <c r="U189" s="446">
        <f t="shared" si="11"/>
        <v>100</v>
      </c>
    </row>
    <row r="190" spans="1:21" s="4" customFormat="1" ht="27.75" customHeight="1">
      <c r="A190" s="83"/>
      <c r="B190" s="84"/>
      <c r="C190" s="85"/>
      <c r="D190" s="45"/>
      <c r="E190" s="122"/>
      <c r="F190" s="484" t="s">
        <v>456</v>
      </c>
      <c r="G190" s="674"/>
      <c r="H190" s="28"/>
      <c r="I190" s="28"/>
      <c r="J190" s="28"/>
      <c r="K190" s="28"/>
      <c r="L190" s="28"/>
      <c r="M190" s="28"/>
      <c r="N190" s="28"/>
      <c r="O190" s="116" t="s">
        <v>368</v>
      </c>
      <c r="P190" s="31" t="s">
        <v>268</v>
      </c>
      <c r="Q190" s="154" t="s">
        <v>125</v>
      </c>
      <c r="R190" s="31" t="s">
        <v>370</v>
      </c>
      <c r="S190" s="279">
        <v>350400</v>
      </c>
      <c r="T190" s="279">
        <v>350400</v>
      </c>
      <c r="U190" s="446">
        <f t="shared" si="11"/>
        <v>100</v>
      </c>
    </row>
    <row r="191" spans="1:21" s="4" customFormat="1" ht="51" customHeight="1">
      <c r="A191" s="83"/>
      <c r="B191" s="86"/>
      <c r="C191" s="74"/>
      <c r="D191" s="45"/>
      <c r="E191" s="122"/>
      <c r="F191" s="537" t="s">
        <v>131</v>
      </c>
      <c r="G191" s="537"/>
      <c r="H191" s="28"/>
      <c r="I191" s="28"/>
      <c r="J191" s="28"/>
      <c r="K191" s="28"/>
      <c r="L191" s="28"/>
      <c r="M191" s="28"/>
      <c r="N191" s="28"/>
      <c r="O191" s="116" t="s">
        <v>368</v>
      </c>
      <c r="P191" s="31" t="s">
        <v>268</v>
      </c>
      <c r="Q191" s="31" t="s">
        <v>130</v>
      </c>
      <c r="R191" s="31" t="s">
        <v>309</v>
      </c>
      <c r="S191" s="244">
        <f>S192</f>
        <v>20639669</v>
      </c>
      <c r="T191" s="244">
        <f>T192</f>
        <v>18689624</v>
      </c>
      <c r="U191" s="446">
        <f t="shared" si="11"/>
        <v>90.551956041543107</v>
      </c>
    </row>
    <row r="192" spans="1:21" s="4" customFormat="1" ht="52.5" customHeight="1">
      <c r="A192" s="83"/>
      <c r="B192" s="86"/>
      <c r="C192" s="74"/>
      <c r="D192" s="45"/>
      <c r="E192" s="122"/>
      <c r="F192" s="487" t="s">
        <v>243</v>
      </c>
      <c r="G192" s="487"/>
      <c r="H192" s="28"/>
      <c r="I192" s="28"/>
      <c r="J192" s="28"/>
      <c r="K192" s="28"/>
      <c r="L192" s="28"/>
      <c r="M192" s="28"/>
      <c r="N192" s="28"/>
      <c r="O192" s="116" t="s">
        <v>368</v>
      </c>
      <c r="P192" s="31" t="s">
        <v>268</v>
      </c>
      <c r="Q192" s="31" t="s">
        <v>130</v>
      </c>
      <c r="R192" s="31" t="s">
        <v>369</v>
      </c>
      <c r="S192" s="244">
        <f>S193</f>
        <v>20639669</v>
      </c>
      <c r="T192" s="244">
        <f>T193</f>
        <v>18689624</v>
      </c>
      <c r="U192" s="446">
        <f t="shared" si="11"/>
        <v>90.551956041543107</v>
      </c>
    </row>
    <row r="193" spans="1:21" s="4" customFormat="1" ht="25.5" customHeight="1">
      <c r="A193" s="83"/>
      <c r="B193" s="86"/>
      <c r="C193" s="74"/>
      <c r="D193" s="45"/>
      <c r="E193" s="122"/>
      <c r="F193" s="484" t="s">
        <v>456</v>
      </c>
      <c r="G193" s="674"/>
      <c r="H193" s="28"/>
      <c r="I193" s="28"/>
      <c r="J193" s="28"/>
      <c r="K193" s="28"/>
      <c r="L193" s="28"/>
      <c r="M193" s="28"/>
      <c r="N193" s="28"/>
      <c r="O193" s="116" t="s">
        <v>368</v>
      </c>
      <c r="P193" s="31" t="s">
        <v>268</v>
      </c>
      <c r="Q193" s="31" t="s">
        <v>130</v>
      </c>
      <c r="R193" s="31" t="s">
        <v>370</v>
      </c>
      <c r="S193" s="244">
        <v>20639669</v>
      </c>
      <c r="T193" s="244">
        <v>18689624</v>
      </c>
      <c r="U193" s="446">
        <f t="shared" si="11"/>
        <v>90.551956041543107</v>
      </c>
    </row>
    <row r="194" spans="1:21" s="4" customFormat="1" ht="145.5" customHeight="1">
      <c r="A194" s="83"/>
      <c r="B194" s="86"/>
      <c r="C194" s="74"/>
      <c r="D194" s="45"/>
      <c r="E194" s="122"/>
      <c r="F194" s="558" t="s">
        <v>134</v>
      </c>
      <c r="G194" s="674"/>
      <c r="H194" s="28"/>
      <c r="I194" s="28"/>
      <c r="J194" s="28"/>
      <c r="K194" s="28"/>
      <c r="L194" s="28"/>
      <c r="M194" s="28"/>
      <c r="N194" s="28"/>
      <c r="O194" s="116" t="s">
        <v>368</v>
      </c>
      <c r="P194" s="31" t="s">
        <v>268</v>
      </c>
      <c r="Q194" s="31" t="s">
        <v>202</v>
      </c>
      <c r="R194" s="31" t="s">
        <v>309</v>
      </c>
      <c r="S194" s="244">
        <f>S195</f>
        <v>155486000</v>
      </c>
      <c r="T194" s="244">
        <f>T195</f>
        <v>152387707.05000001</v>
      </c>
      <c r="U194" s="446">
        <f t="shared" si="11"/>
        <v>98.007349246877538</v>
      </c>
    </row>
    <row r="195" spans="1:21" s="4" customFormat="1" ht="50.25" customHeight="1">
      <c r="A195" s="83"/>
      <c r="B195" s="86"/>
      <c r="C195" s="74"/>
      <c r="D195" s="45"/>
      <c r="E195" s="122"/>
      <c r="F195" s="487" t="s">
        <v>243</v>
      </c>
      <c r="G195" s="487"/>
      <c r="H195" s="28"/>
      <c r="I195" s="28"/>
      <c r="J195" s="28"/>
      <c r="K195" s="28"/>
      <c r="L195" s="28"/>
      <c r="M195" s="28"/>
      <c r="N195" s="28"/>
      <c r="O195" s="116" t="s">
        <v>368</v>
      </c>
      <c r="P195" s="31" t="s">
        <v>268</v>
      </c>
      <c r="Q195" s="31" t="s">
        <v>202</v>
      </c>
      <c r="R195" s="31" t="s">
        <v>369</v>
      </c>
      <c r="S195" s="244">
        <f>S196</f>
        <v>155486000</v>
      </c>
      <c r="T195" s="244">
        <f>T196</f>
        <v>152387707.05000001</v>
      </c>
      <c r="U195" s="446">
        <f t="shared" si="11"/>
        <v>98.007349246877538</v>
      </c>
    </row>
    <row r="196" spans="1:21" s="4" customFormat="1" ht="24.75" customHeight="1">
      <c r="A196" s="83"/>
      <c r="B196" s="86"/>
      <c r="C196" s="74"/>
      <c r="D196" s="45"/>
      <c r="E196" s="122"/>
      <c r="F196" s="484" t="s">
        <v>456</v>
      </c>
      <c r="G196" s="674"/>
      <c r="H196" s="28"/>
      <c r="I196" s="28"/>
      <c r="J196" s="28"/>
      <c r="K196" s="28"/>
      <c r="L196" s="28"/>
      <c r="M196" s="28"/>
      <c r="N196" s="28"/>
      <c r="O196" s="116" t="s">
        <v>368</v>
      </c>
      <c r="P196" s="149" t="s">
        <v>268</v>
      </c>
      <c r="Q196" s="31" t="s">
        <v>202</v>
      </c>
      <c r="R196" s="31" t="s">
        <v>370</v>
      </c>
      <c r="S196" s="244">
        <v>155486000</v>
      </c>
      <c r="T196" s="244">
        <v>152387707.05000001</v>
      </c>
      <c r="U196" s="446">
        <f t="shared" si="11"/>
        <v>98.007349246877538</v>
      </c>
    </row>
    <row r="197" spans="1:21" s="4" customFormat="1" ht="78" customHeight="1">
      <c r="A197" s="83"/>
      <c r="B197" s="86"/>
      <c r="C197" s="74"/>
      <c r="D197" s="45"/>
      <c r="E197" s="122"/>
      <c r="F197" s="484" t="s">
        <v>238</v>
      </c>
      <c r="G197" s="674"/>
      <c r="H197" s="28"/>
      <c r="I197" s="28"/>
      <c r="J197" s="28"/>
      <c r="K197" s="28"/>
      <c r="L197" s="28"/>
      <c r="M197" s="28"/>
      <c r="N197" s="28"/>
      <c r="O197" s="116" t="s">
        <v>368</v>
      </c>
      <c r="P197" s="31" t="s">
        <v>268</v>
      </c>
      <c r="Q197" s="31" t="s">
        <v>504</v>
      </c>
      <c r="R197" s="31" t="s">
        <v>309</v>
      </c>
      <c r="S197" s="244">
        <f>S199</f>
        <v>395042.71</v>
      </c>
      <c r="T197" s="244">
        <f>T199</f>
        <v>395042.71</v>
      </c>
      <c r="U197" s="446">
        <f t="shared" si="11"/>
        <v>100</v>
      </c>
    </row>
    <row r="198" spans="1:21" s="4" customFormat="1" ht="47.25" customHeight="1">
      <c r="A198" s="83"/>
      <c r="B198" s="86"/>
      <c r="C198" s="74"/>
      <c r="D198" s="45"/>
      <c r="E198" s="122"/>
      <c r="F198" s="484" t="s">
        <v>164</v>
      </c>
      <c r="G198" s="674"/>
      <c r="H198" s="28"/>
      <c r="I198" s="28"/>
      <c r="J198" s="28"/>
      <c r="K198" s="28"/>
      <c r="L198" s="28"/>
      <c r="M198" s="28"/>
      <c r="N198" s="28"/>
      <c r="O198" s="116" t="s">
        <v>368</v>
      </c>
      <c r="P198" s="31" t="s">
        <v>268</v>
      </c>
      <c r="Q198" s="31" t="s">
        <v>163</v>
      </c>
      <c r="R198" s="31" t="s">
        <v>309</v>
      </c>
      <c r="S198" s="244">
        <f t="shared" ref="S198:T200" si="15">S199</f>
        <v>395042.71</v>
      </c>
      <c r="T198" s="244">
        <f t="shared" si="15"/>
        <v>395042.71</v>
      </c>
      <c r="U198" s="446">
        <f t="shared" si="11"/>
        <v>100</v>
      </c>
    </row>
    <row r="199" spans="1:21" s="4" customFormat="1" ht="50.25" customHeight="1">
      <c r="A199" s="83"/>
      <c r="B199" s="86"/>
      <c r="C199" s="74"/>
      <c r="D199" s="45"/>
      <c r="E199" s="122"/>
      <c r="F199" s="515" t="s">
        <v>239</v>
      </c>
      <c r="G199" s="516"/>
      <c r="H199" s="28"/>
      <c r="I199" s="28"/>
      <c r="J199" s="28"/>
      <c r="K199" s="28"/>
      <c r="L199" s="28"/>
      <c r="M199" s="28"/>
      <c r="N199" s="28"/>
      <c r="O199" s="116" t="s">
        <v>368</v>
      </c>
      <c r="P199" s="31" t="s">
        <v>268</v>
      </c>
      <c r="Q199" s="31" t="s">
        <v>203</v>
      </c>
      <c r="R199" s="31" t="s">
        <v>309</v>
      </c>
      <c r="S199" s="244">
        <f t="shared" si="15"/>
        <v>395042.71</v>
      </c>
      <c r="T199" s="244">
        <f t="shared" si="15"/>
        <v>395042.71</v>
      </c>
      <c r="U199" s="446">
        <f t="shared" si="11"/>
        <v>100</v>
      </c>
    </row>
    <row r="200" spans="1:21" s="4" customFormat="1" ht="45.75" customHeight="1">
      <c r="A200" s="83"/>
      <c r="B200" s="86"/>
      <c r="C200" s="74"/>
      <c r="D200" s="45"/>
      <c r="E200" s="122"/>
      <c r="F200" s="487" t="s">
        <v>243</v>
      </c>
      <c r="G200" s="487"/>
      <c r="H200" s="28"/>
      <c r="I200" s="28"/>
      <c r="J200" s="28"/>
      <c r="K200" s="28"/>
      <c r="L200" s="28"/>
      <c r="M200" s="28"/>
      <c r="N200" s="28"/>
      <c r="O200" s="116" t="s">
        <v>368</v>
      </c>
      <c r="P200" s="31" t="s">
        <v>268</v>
      </c>
      <c r="Q200" s="31" t="s">
        <v>203</v>
      </c>
      <c r="R200" s="31" t="s">
        <v>369</v>
      </c>
      <c r="S200" s="244">
        <f t="shared" si="15"/>
        <v>395042.71</v>
      </c>
      <c r="T200" s="244">
        <f t="shared" si="15"/>
        <v>395042.71</v>
      </c>
      <c r="U200" s="446">
        <f t="shared" si="11"/>
        <v>100</v>
      </c>
    </row>
    <row r="201" spans="1:21" s="4" customFormat="1" ht="20.25" customHeight="1">
      <c r="A201" s="83"/>
      <c r="B201" s="86"/>
      <c r="C201" s="74"/>
      <c r="D201" s="45"/>
      <c r="E201" s="122"/>
      <c r="F201" s="484" t="s">
        <v>456</v>
      </c>
      <c r="G201" s="674"/>
      <c r="H201" s="28"/>
      <c r="I201" s="28"/>
      <c r="J201" s="28"/>
      <c r="K201" s="28"/>
      <c r="L201" s="28"/>
      <c r="M201" s="28"/>
      <c r="N201" s="28"/>
      <c r="O201" s="116" t="s">
        <v>368</v>
      </c>
      <c r="P201" s="31" t="s">
        <v>268</v>
      </c>
      <c r="Q201" s="31" t="s">
        <v>203</v>
      </c>
      <c r="R201" s="149" t="s">
        <v>370</v>
      </c>
      <c r="S201" s="243">
        <v>395042.71</v>
      </c>
      <c r="T201" s="244">
        <v>395042.71</v>
      </c>
      <c r="U201" s="446">
        <f t="shared" si="11"/>
        <v>100</v>
      </c>
    </row>
    <row r="202" spans="1:21" s="4" customFormat="1" ht="30" customHeight="1">
      <c r="A202" s="83"/>
      <c r="B202" s="86"/>
      <c r="C202" s="74"/>
      <c r="D202" s="45"/>
      <c r="E202" s="122"/>
      <c r="F202" s="491" t="s">
        <v>412</v>
      </c>
      <c r="G202" s="677"/>
      <c r="H202" s="143"/>
      <c r="I202" s="192"/>
      <c r="J202" s="192"/>
      <c r="K202" s="192"/>
      <c r="L202" s="192"/>
      <c r="M202" s="143"/>
      <c r="N202" s="143"/>
      <c r="O202" s="184" t="s">
        <v>368</v>
      </c>
      <c r="P202" s="133" t="s">
        <v>268</v>
      </c>
      <c r="Q202" s="133" t="s">
        <v>471</v>
      </c>
      <c r="R202" s="133" t="s">
        <v>309</v>
      </c>
      <c r="S202" s="143">
        <f t="shared" ref="S202:T206" si="16">S203</f>
        <v>96000</v>
      </c>
      <c r="T202" s="382">
        <f t="shared" si="16"/>
        <v>96000</v>
      </c>
      <c r="U202" s="446">
        <f t="shared" si="11"/>
        <v>100</v>
      </c>
    </row>
    <row r="203" spans="1:21" s="4" customFormat="1" ht="30" customHeight="1">
      <c r="A203" s="83"/>
      <c r="B203" s="86"/>
      <c r="C203" s="74"/>
      <c r="D203" s="45"/>
      <c r="E203" s="122"/>
      <c r="F203" s="491" t="s">
        <v>413</v>
      </c>
      <c r="G203" s="677"/>
      <c r="H203" s="143"/>
      <c r="I203" s="192"/>
      <c r="J203" s="192"/>
      <c r="K203" s="192"/>
      <c r="L203" s="192"/>
      <c r="M203" s="143"/>
      <c r="N203" s="143"/>
      <c r="O203" s="184" t="s">
        <v>368</v>
      </c>
      <c r="P203" s="133" t="s">
        <v>268</v>
      </c>
      <c r="Q203" s="133" t="s">
        <v>472</v>
      </c>
      <c r="R203" s="133" t="s">
        <v>309</v>
      </c>
      <c r="S203" s="143">
        <f t="shared" si="16"/>
        <v>96000</v>
      </c>
      <c r="T203" s="382">
        <f t="shared" si="16"/>
        <v>96000</v>
      </c>
      <c r="U203" s="446">
        <f t="shared" ref="U203:U254" si="17">T203/S203*100</f>
        <v>100</v>
      </c>
    </row>
    <row r="204" spans="1:21" s="4" customFormat="1" ht="46.5" customHeight="1">
      <c r="A204" s="83"/>
      <c r="B204" s="86"/>
      <c r="C204" s="74"/>
      <c r="D204" s="45"/>
      <c r="E204" s="122"/>
      <c r="F204" s="491" t="s">
        <v>200</v>
      </c>
      <c r="G204" s="677"/>
      <c r="H204" s="143"/>
      <c r="I204" s="192"/>
      <c r="J204" s="192"/>
      <c r="K204" s="192"/>
      <c r="L204" s="192"/>
      <c r="M204" s="143"/>
      <c r="N204" s="143"/>
      <c r="O204" s="184" t="s">
        <v>368</v>
      </c>
      <c r="P204" s="133" t="s">
        <v>268</v>
      </c>
      <c r="Q204" s="133" t="s">
        <v>34</v>
      </c>
      <c r="R204" s="133" t="s">
        <v>309</v>
      </c>
      <c r="S204" s="143">
        <f t="shared" si="16"/>
        <v>96000</v>
      </c>
      <c r="T204" s="382">
        <f t="shared" si="16"/>
        <v>96000</v>
      </c>
      <c r="U204" s="446">
        <f t="shared" si="17"/>
        <v>100</v>
      </c>
    </row>
    <row r="205" spans="1:21" s="4" customFormat="1" ht="48.75" customHeight="1">
      <c r="A205" s="83"/>
      <c r="B205" s="86"/>
      <c r="C205" s="74"/>
      <c r="D205" s="45"/>
      <c r="E205" s="122"/>
      <c r="F205" s="491" t="s">
        <v>172</v>
      </c>
      <c r="G205" s="677"/>
      <c r="H205" s="143"/>
      <c r="I205" s="192"/>
      <c r="J205" s="192"/>
      <c r="K205" s="192"/>
      <c r="L205" s="192"/>
      <c r="M205" s="143"/>
      <c r="N205" s="143"/>
      <c r="O205" s="184" t="s">
        <v>368</v>
      </c>
      <c r="P205" s="133" t="s">
        <v>268</v>
      </c>
      <c r="Q205" s="133" t="s">
        <v>173</v>
      </c>
      <c r="R205" s="133" t="s">
        <v>309</v>
      </c>
      <c r="S205" s="143">
        <f t="shared" si="16"/>
        <v>96000</v>
      </c>
      <c r="T205" s="382">
        <f t="shared" si="16"/>
        <v>96000</v>
      </c>
      <c r="U205" s="446">
        <f t="shared" si="17"/>
        <v>100</v>
      </c>
    </row>
    <row r="206" spans="1:21" s="4" customFormat="1" ht="54" customHeight="1">
      <c r="A206" s="83"/>
      <c r="B206" s="86"/>
      <c r="C206" s="74"/>
      <c r="D206" s="45"/>
      <c r="E206" s="122"/>
      <c r="F206" s="491" t="s">
        <v>243</v>
      </c>
      <c r="G206" s="491"/>
      <c r="H206" s="143"/>
      <c r="I206" s="192"/>
      <c r="J206" s="192"/>
      <c r="K206" s="192"/>
      <c r="L206" s="192"/>
      <c r="M206" s="143"/>
      <c r="N206" s="143"/>
      <c r="O206" s="184" t="s">
        <v>368</v>
      </c>
      <c r="P206" s="133" t="s">
        <v>268</v>
      </c>
      <c r="Q206" s="133" t="s">
        <v>173</v>
      </c>
      <c r="R206" s="133" t="s">
        <v>369</v>
      </c>
      <c r="S206" s="143">
        <f t="shared" si="16"/>
        <v>96000</v>
      </c>
      <c r="T206" s="382">
        <f t="shared" si="16"/>
        <v>96000</v>
      </c>
      <c r="U206" s="446">
        <f t="shared" si="17"/>
        <v>100</v>
      </c>
    </row>
    <row r="207" spans="1:21" s="4" customFormat="1" ht="30" customHeight="1">
      <c r="A207" s="83"/>
      <c r="B207" s="86"/>
      <c r="C207" s="74"/>
      <c r="D207" s="45"/>
      <c r="E207" s="122"/>
      <c r="F207" s="491" t="s">
        <v>456</v>
      </c>
      <c r="G207" s="677"/>
      <c r="H207" s="143"/>
      <c r="I207" s="192"/>
      <c r="J207" s="192"/>
      <c r="K207" s="192"/>
      <c r="L207" s="192"/>
      <c r="M207" s="143"/>
      <c r="N207" s="143"/>
      <c r="O207" s="184" t="s">
        <v>368</v>
      </c>
      <c r="P207" s="133" t="s">
        <v>268</v>
      </c>
      <c r="Q207" s="133" t="s">
        <v>173</v>
      </c>
      <c r="R207" s="133" t="s">
        <v>370</v>
      </c>
      <c r="S207" s="143">
        <v>96000</v>
      </c>
      <c r="T207" s="443">
        <v>96000</v>
      </c>
      <c r="U207" s="446">
        <f t="shared" si="17"/>
        <v>100</v>
      </c>
    </row>
    <row r="208" spans="1:21" s="4" customFormat="1" ht="26.25" customHeight="1">
      <c r="A208" s="83"/>
      <c r="B208" s="86"/>
      <c r="C208" s="74"/>
      <c r="D208" s="45"/>
      <c r="E208" s="122"/>
      <c r="F208" s="690" t="s">
        <v>29</v>
      </c>
      <c r="G208" s="699"/>
      <c r="H208" s="190"/>
      <c r="I208" s="190"/>
      <c r="J208" s="190"/>
      <c r="K208" s="190"/>
      <c r="L208" s="190"/>
      <c r="M208" s="190"/>
      <c r="N208" s="190"/>
      <c r="O208" s="247" t="s">
        <v>368</v>
      </c>
      <c r="P208" s="191" t="s">
        <v>30</v>
      </c>
      <c r="Q208" s="280" t="s">
        <v>473</v>
      </c>
      <c r="R208" s="139" t="s">
        <v>309</v>
      </c>
      <c r="S208" s="140">
        <f>S209+S218</f>
        <v>24407572.079999998</v>
      </c>
      <c r="T208" s="140">
        <f>T209+T218</f>
        <v>24371332.579999998</v>
      </c>
      <c r="U208" s="445">
        <f t="shared" si="17"/>
        <v>99.851523535887893</v>
      </c>
    </row>
    <row r="209" spans="1:21" s="4" customFormat="1" ht="50.25" customHeight="1">
      <c r="A209" s="83"/>
      <c r="B209" s="86"/>
      <c r="C209" s="74"/>
      <c r="D209" s="45"/>
      <c r="E209" s="122"/>
      <c r="F209" s="484" t="s">
        <v>204</v>
      </c>
      <c r="G209" s="698"/>
      <c r="H209" s="222"/>
      <c r="I209" s="222"/>
      <c r="J209" s="222"/>
      <c r="K209" s="222"/>
      <c r="L209" s="222"/>
      <c r="M209" s="222"/>
      <c r="N209" s="222"/>
      <c r="O209" s="184" t="s">
        <v>368</v>
      </c>
      <c r="P209" s="133" t="s">
        <v>30</v>
      </c>
      <c r="Q209" s="294" t="s">
        <v>502</v>
      </c>
      <c r="R209" s="133" t="s">
        <v>309</v>
      </c>
      <c r="S209" s="142">
        <f>S210</f>
        <v>20375313.079999998</v>
      </c>
      <c r="T209" s="328">
        <f>T210</f>
        <v>20375313.079999998</v>
      </c>
      <c r="U209" s="446">
        <f t="shared" si="17"/>
        <v>100</v>
      </c>
    </row>
    <row r="210" spans="1:21" s="4" customFormat="1" ht="82.5" customHeight="1">
      <c r="A210" s="83"/>
      <c r="B210" s="86"/>
      <c r="C210" s="74"/>
      <c r="D210" s="45"/>
      <c r="E210" s="122"/>
      <c r="F210" s="515" t="s">
        <v>238</v>
      </c>
      <c r="G210" s="516"/>
      <c r="H210" s="28"/>
      <c r="I210" s="28"/>
      <c r="J210" s="28"/>
      <c r="K210" s="28"/>
      <c r="L210" s="28"/>
      <c r="M210" s="28"/>
      <c r="N210" s="28"/>
      <c r="O210" s="165" t="s">
        <v>368</v>
      </c>
      <c r="P210" s="154" t="s">
        <v>30</v>
      </c>
      <c r="Q210" s="154" t="s">
        <v>504</v>
      </c>
      <c r="R210" s="154" t="s">
        <v>309</v>
      </c>
      <c r="S210" s="245">
        <f>S211</f>
        <v>20375313.079999998</v>
      </c>
      <c r="T210" s="245">
        <f>T211</f>
        <v>20375313.079999998</v>
      </c>
      <c r="U210" s="446">
        <f t="shared" si="17"/>
        <v>100</v>
      </c>
    </row>
    <row r="211" spans="1:21" s="4" customFormat="1" ht="50.25" customHeight="1">
      <c r="A211" s="83"/>
      <c r="B211" s="86"/>
      <c r="C211" s="74"/>
      <c r="D211" s="45"/>
      <c r="E211" s="122"/>
      <c r="F211" s="515" t="s">
        <v>205</v>
      </c>
      <c r="G211" s="694"/>
      <c r="H211" s="28"/>
      <c r="I211" s="28"/>
      <c r="J211" s="28"/>
      <c r="K211" s="28"/>
      <c r="L211" s="28"/>
      <c r="M211" s="28"/>
      <c r="N211" s="28"/>
      <c r="O211" s="165" t="s">
        <v>368</v>
      </c>
      <c r="P211" s="154" t="s">
        <v>30</v>
      </c>
      <c r="Q211" s="154" t="s">
        <v>163</v>
      </c>
      <c r="R211" s="154" t="s">
        <v>309</v>
      </c>
      <c r="S211" s="244">
        <f>S215+S212</f>
        <v>20375313.079999998</v>
      </c>
      <c r="T211" s="244">
        <f>T215+T212</f>
        <v>20375313.079999998</v>
      </c>
      <c r="U211" s="446">
        <f t="shared" si="17"/>
        <v>100</v>
      </c>
    </row>
    <row r="212" spans="1:21" s="4" customFormat="1" ht="50.25" customHeight="1">
      <c r="A212" s="83"/>
      <c r="B212" s="86"/>
      <c r="C212" s="74"/>
      <c r="D212" s="45"/>
      <c r="E212" s="122"/>
      <c r="F212" s="515" t="s">
        <v>524</v>
      </c>
      <c r="G212" s="694"/>
      <c r="H212" s="28"/>
      <c r="I212" s="28"/>
      <c r="J212" s="28"/>
      <c r="K212" s="28"/>
      <c r="L212" s="28"/>
      <c r="M212" s="28"/>
      <c r="N212" s="28"/>
      <c r="O212" s="165" t="s">
        <v>368</v>
      </c>
      <c r="P212" s="154" t="s">
        <v>30</v>
      </c>
      <c r="Q212" s="31" t="s">
        <v>525</v>
      </c>
      <c r="R212" s="154" t="s">
        <v>309</v>
      </c>
      <c r="S212" s="244">
        <f>S213</f>
        <v>530548.04</v>
      </c>
      <c r="T212" s="244">
        <f>T213</f>
        <v>530548.04</v>
      </c>
      <c r="U212" s="446">
        <f t="shared" si="17"/>
        <v>100</v>
      </c>
    </row>
    <row r="213" spans="1:21" s="4" customFormat="1" ht="50.25" customHeight="1">
      <c r="A213" s="83"/>
      <c r="B213" s="86"/>
      <c r="C213" s="74"/>
      <c r="D213" s="45"/>
      <c r="E213" s="122"/>
      <c r="F213" s="487" t="s">
        <v>243</v>
      </c>
      <c r="G213" s="487"/>
      <c r="H213" s="28"/>
      <c r="I213" s="28"/>
      <c r="J213" s="28"/>
      <c r="K213" s="28"/>
      <c r="L213" s="28"/>
      <c r="M213" s="28"/>
      <c r="N213" s="28"/>
      <c r="O213" s="165" t="s">
        <v>368</v>
      </c>
      <c r="P213" s="154" t="s">
        <v>30</v>
      </c>
      <c r="Q213" s="31" t="s">
        <v>525</v>
      </c>
      <c r="R213" s="154" t="s">
        <v>369</v>
      </c>
      <c r="S213" s="244">
        <f>S214</f>
        <v>530548.04</v>
      </c>
      <c r="T213" s="244">
        <f>T214</f>
        <v>530548.04</v>
      </c>
      <c r="U213" s="446">
        <f t="shared" si="17"/>
        <v>100</v>
      </c>
    </row>
    <row r="214" spans="1:21" s="4" customFormat="1" ht="26.25" customHeight="1">
      <c r="A214" s="83"/>
      <c r="B214" s="86"/>
      <c r="C214" s="74"/>
      <c r="D214" s="45"/>
      <c r="E214" s="122"/>
      <c r="F214" s="484" t="s">
        <v>456</v>
      </c>
      <c r="G214" s="674"/>
      <c r="H214" s="28"/>
      <c r="I214" s="28"/>
      <c r="J214" s="28"/>
      <c r="K214" s="28"/>
      <c r="L214" s="28"/>
      <c r="M214" s="28"/>
      <c r="N214" s="28"/>
      <c r="O214" s="165" t="s">
        <v>368</v>
      </c>
      <c r="P214" s="154" t="s">
        <v>30</v>
      </c>
      <c r="Q214" s="31" t="s">
        <v>525</v>
      </c>
      <c r="R214" s="154" t="s">
        <v>370</v>
      </c>
      <c r="S214" s="244">
        <v>530548.04</v>
      </c>
      <c r="T214" s="244">
        <v>530548.04</v>
      </c>
      <c r="U214" s="446">
        <f t="shared" si="17"/>
        <v>100</v>
      </c>
    </row>
    <row r="215" spans="1:21" s="4" customFormat="1" ht="52.5" customHeight="1">
      <c r="A215" s="83"/>
      <c r="B215" s="86"/>
      <c r="C215" s="74"/>
      <c r="D215" s="45"/>
      <c r="E215" s="122"/>
      <c r="F215" s="515" t="s">
        <v>235</v>
      </c>
      <c r="G215" s="694"/>
      <c r="H215" s="28"/>
      <c r="I215" s="28"/>
      <c r="J215" s="28"/>
      <c r="K215" s="28"/>
      <c r="L215" s="28"/>
      <c r="M215" s="28"/>
      <c r="N215" s="28"/>
      <c r="O215" s="116" t="s">
        <v>368</v>
      </c>
      <c r="P215" s="31" t="s">
        <v>30</v>
      </c>
      <c r="Q215" s="31" t="s">
        <v>206</v>
      </c>
      <c r="R215" s="31" t="s">
        <v>309</v>
      </c>
      <c r="S215" s="244">
        <f>S216</f>
        <v>19844765.039999999</v>
      </c>
      <c r="T215" s="244">
        <f>T216</f>
        <v>19844765.039999999</v>
      </c>
      <c r="U215" s="446">
        <f t="shared" si="17"/>
        <v>100</v>
      </c>
    </row>
    <row r="216" spans="1:21" s="4" customFormat="1" ht="52.5" customHeight="1">
      <c r="A216" s="83"/>
      <c r="B216" s="86"/>
      <c r="C216" s="74"/>
      <c r="D216" s="45"/>
      <c r="E216" s="122"/>
      <c r="F216" s="487" t="s">
        <v>243</v>
      </c>
      <c r="G216" s="487"/>
      <c r="H216" s="28"/>
      <c r="I216" s="28"/>
      <c r="J216" s="28"/>
      <c r="K216" s="28"/>
      <c r="L216" s="28"/>
      <c r="M216" s="28"/>
      <c r="N216" s="28"/>
      <c r="O216" s="116" t="s">
        <v>368</v>
      </c>
      <c r="P216" s="31" t="s">
        <v>30</v>
      </c>
      <c r="Q216" s="31" t="s">
        <v>206</v>
      </c>
      <c r="R216" s="31" t="s">
        <v>369</v>
      </c>
      <c r="S216" s="244">
        <f>S217</f>
        <v>19844765.039999999</v>
      </c>
      <c r="T216" s="244">
        <f>T217</f>
        <v>19844765.039999999</v>
      </c>
      <c r="U216" s="446">
        <f t="shared" si="17"/>
        <v>100</v>
      </c>
    </row>
    <row r="217" spans="1:21" s="4" customFormat="1" ht="32.25" customHeight="1">
      <c r="A217" s="83"/>
      <c r="B217" s="86"/>
      <c r="C217" s="74"/>
      <c r="D217" s="45"/>
      <c r="E217" s="122"/>
      <c r="F217" s="484" t="s">
        <v>456</v>
      </c>
      <c r="G217" s="674"/>
      <c r="H217" s="28"/>
      <c r="I217" s="28"/>
      <c r="J217" s="28"/>
      <c r="K217" s="28"/>
      <c r="L217" s="28"/>
      <c r="M217" s="28"/>
      <c r="N217" s="28"/>
      <c r="O217" s="116" t="s">
        <v>368</v>
      </c>
      <c r="P217" s="31" t="s">
        <v>30</v>
      </c>
      <c r="Q217" s="31" t="s">
        <v>206</v>
      </c>
      <c r="R217" s="31" t="s">
        <v>370</v>
      </c>
      <c r="S217" s="244">
        <v>19844765.039999999</v>
      </c>
      <c r="T217" s="244">
        <v>19844765.039999999</v>
      </c>
      <c r="U217" s="446">
        <f t="shared" si="17"/>
        <v>100</v>
      </c>
    </row>
    <row r="218" spans="1:21" s="4" customFormat="1" ht="48" customHeight="1">
      <c r="A218" s="83"/>
      <c r="B218" s="86"/>
      <c r="C218" s="74"/>
      <c r="D218" s="45"/>
      <c r="E218" s="122"/>
      <c r="F218" s="484" t="s">
        <v>216</v>
      </c>
      <c r="G218" s="485"/>
      <c r="H218" s="486"/>
      <c r="I218" s="28"/>
      <c r="J218" s="28"/>
      <c r="K218" s="28"/>
      <c r="L218" s="28"/>
      <c r="M218" s="28"/>
      <c r="N218" s="28"/>
      <c r="O218" s="116" t="s">
        <v>368</v>
      </c>
      <c r="P218" s="31" t="s">
        <v>30</v>
      </c>
      <c r="Q218" s="31" t="s">
        <v>492</v>
      </c>
      <c r="R218" s="31" t="s">
        <v>309</v>
      </c>
      <c r="S218" s="244">
        <f>S219</f>
        <v>4032259</v>
      </c>
      <c r="T218" s="244">
        <f>T219</f>
        <v>3996019.5</v>
      </c>
      <c r="U218" s="446">
        <f t="shared" si="17"/>
        <v>99.10126060850753</v>
      </c>
    </row>
    <row r="219" spans="1:21" s="4" customFormat="1" ht="49.5" customHeight="1">
      <c r="A219" s="83"/>
      <c r="B219" s="86"/>
      <c r="C219" s="74"/>
      <c r="D219" s="45"/>
      <c r="E219" s="122"/>
      <c r="F219" s="486" t="s">
        <v>247</v>
      </c>
      <c r="G219" s="487"/>
      <c r="H219" s="25"/>
      <c r="I219" s="28"/>
      <c r="J219" s="28"/>
      <c r="K219" s="28"/>
      <c r="L219" s="28"/>
      <c r="M219" s="28"/>
      <c r="N219" s="28"/>
      <c r="O219" s="116" t="s">
        <v>368</v>
      </c>
      <c r="P219" s="31" t="s">
        <v>30</v>
      </c>
      <c r="Q219" s="31" t="s">
        <v>491</v>
      </c>
      <c r="R219" s="31" t="s">
        <v>309</v>
      </c>
      <c r="S219" s="244">
        <f>S220</f>
        <v>4032259</v>
      </c>
      <c r="T219" s="244">
        <f>T220</f>
        <v>3996019.5</v>
      </c>
      <c r="U219" s="446">
        <f t="shared" si="17"/>
        <v>99.10126060850753</v>
      </c>
    </row>
    <row r="220" spans="1:21" s="4" customFormat="1" ht="36.75" customHeight="1">
      <c r="A220" s="83"/>
      <c r="B220" s="86"/>
      <c r="C220" s="74"/>
      <c r="D220" s="45"/>
      <c r="E220" s="122"/>
      <c r="F220" s="484" t="s">
        <v>527</v>
      </c>
      <c r="G220" s="674"/>
      <c r="H220" s="25"/>
      <c r="I220" s="28"/>
      <c r="J220" s="28"/>
      <c r="K220" s="28"/>
      <c r="L220" s="28"/>
      <c r="M220" s="28"/>
      <c r="N220" s="28"/>
      <c r="O220" s="116" t="s">
        <v>368</v>
      </c>
      <c r="P220" s="31" t="s">
        <v>30</v>
      </c>
      <c r="Q220" s="31" t="s">
        <v>528</v>
      </c>
      <c r="R220" s="31" t="s">
        <v>309</v>
      </c>
      <c r="S220" s="244">
        <f>S221+S224</f>
        <v>4032259</v>
      </c>
      <c r="T220" s="244">
        <f>T221+T224</f>
        <v>3996019.5</v>
      </c>
      <c r="U220" s="446">
        <f t="shared" si="17"/>
        <v>99.10126060850753</v>
      </c>
    </row>
    <row r="221" spans="1:21" s="4" customFormat="1" ht="93" customHeight="1">
      <c r="A221" s="83"/>
      <c r="B221" s="86"/>
      <c r="C221" s="74"/>
      <c r="D221" s="45"/>
      <c r="E221" s="122"/>
      <c r="F221" s="560" t="s">
        <v>529</v>
      </c>
      <c r="G221" s="694"/>
      <c r="H221" s="28"/>
      <c r="I221" s="28"/>
      <c r="J221" s="28"/>
      <c r="K221" s="28"/>
      <c r="L221" s="28"/>
      <c r="M221" s="28"/>
      <c r="N221" s="28"/>
      <c r="O221" s="116" t="s">
        <v>368</v>
      </c>
      <c r="P221" s="31" t="s">
        <v>30</v>
      </c>
      <c r="Q221" s="31" t="s">
        <v>530</v>
      </c>
      <c r="R221" s="31" t="s">
        <v>309</v>
      </c>
      <c r="S221" s="244">
        <f>S222</f>
        <v>4000000</v>
      </c>
      <c r="T221" s="244">
        <f>T222</f>
        <v>3964051.34</v>
      </c>
      <c r="U221" s="446">
        <f t="shared" si="17"/>
        <v>99.101283499999994</v>
      </c>
    </row>
    <row r="222" spans="1:21" s="4" customFormat="1" ht="49.5" customHeight="1">
      <c r="A222" s="83"/>
      <c r="B222" s="86"/>
      <c r="C222" s="74"/>
      <c r="D222" s="45"/>
      <c r="E222" s="122"/>
      <c r="F222" s="495" t="s">
        <v>99</v>
      </c>
      <c r="G222" s="695"/>
      <c r="H222" s="28"/>
      <c r="I222" s="28"/>
      <c r="J222" s="28"/>
      <c r="K222" s="28"/>
      <c r="L222" s="28"/>
      <c r="M222" s="28"/>
      <c r="N222" s="28"/>
      <c r="O222" s="116" t="s">
        <v>368</v>
      </c>
      <c r="P222" s="31" t="s">
        <v>30</v>
      </c>
      <c r="Q222" s="31" t="s">
        <v>530</v>
      </c>
      <c r="R222" s="31" t="s">
        <v>101</v>
      </c>
      <c r="S222" s="244">
        <f>S223</f>
        <v>4000000</v>
      </c>
      <c r="T222" s="244">
        <f>T223</f>
        <v>3964051.34</v>
      </c>
      <c r="U222" s="446">
        <f t="shared" si="17"/>
        <v>99.101283499999994</v>
      </c>
    </row>
    <row r="223" spans="1:21" s="4" customFormat="1" ht="173.25" customHeight="1">
      <c r="A223" s="83"/>
      <c r="B223" s="86"/>
      <c r="C223" s="74"/>
      <c r="D223" s="45"/>
      <c r="E223" s="122"/>
      <c r="F223" s="700" t="s">
        <v>531</v>
      </c>
      <c r="G223" s="701"/>
      <c r="H223" s="28"/>
      <c r="I223" s="28"/>
      <c r="J223" s="28"/>
      <c r="K223" s="28"/>
      <c r="L223" s="28"/>
      <c r="M223" s="28"/>
      <c r="N223" s="28"/>
      <c r="O223" s="116" t="s">
        <v>368</v>
      </c>
      <c r="P223" s="31" t="s">
        <v>30</v>
      </c>
      <c r="Q223" s="31" t="s">
        <v>530</v>
      </c>
      <c r="R223" s="31" t="s">
        <v>532</v>
      </c>
      <c r="S223" s="244">
        <v>4000000</v>
      </c>
      <c r="T223" s="244">
        <v>3964051.34</v>
      </c>
      <c r="U223" s="446">
        <f t="shared" si="17"/>
        <v>99.101283499999994</v>
      </c>
    </row>
    <row r="224" spans="1:21" s="4" customFormat="1" ht="77.25" customHeight="1">
      <c r="A224" s="83"/>
      <c r="B224" s="86"/>
      <c r="C224" s="74"/>
      <c r="D224" s="45"/>
      <c r="E224" s="122"/>
      <c r="F224" s="700" t="s">
        <v>533</v>
      </c>
      <c r="G224" s="701"/>
      <c r="H224" s="28"/>
      <c r="I224" s="28"/>
      <c r="J224" s="28"/>
      <c r="K224" s="28"/>
      <c r="L224" s="28"/>
      <c r="M224" s="28"/>
      <c r="N224" s="28"/>
      <c r="O224" s="116" t="s">
        <v>368</v>
      </c>
      <c r="P224" s="31" t="s">
        <v>30</v>
      </c>
      <c r="Q224" s="31" t="s">
        <v>534</v>
      </c>
      <c r="R224" s="31" t="s">
        <v>309</v>
      </c>
      <c r="S224" s="244">
        <f>S225</f>
        <v>32259</v>
      </c>
      <c r="T224" s="244">
        <f>T225</f>
        <v>31968.16</v>
      </c>
      <c r="U224" s="446">
        <f t="shared" si="17"/>
        <v>99.098422145757766</v>
      </c>
    </row>
    <row r="225" spans="1:21" s="4" customFormat="1" ht="51.75" customHeight="1">
      <c r="A225" s="83"/>
      <c r="B225" s="86"/>
      <c r="C225" s="74"/>
      <c r="D225" s="45"/>
      <c r="E225" s="122"/>
      <c r="F225" s="495" t="s">
        <v>99</v>
      </c>
      <c r="G225" s="695"/>
      <c r="H225" s="28"/>
      <c r="I225" s="28"/>
      <c r="J225" s="28"/>
      <c r="K225" s="28"/>
      <c r="L225" s="28"/>
      <c r="M225" s="28"/>
      <c r="N225" s="28"/>
      <c r="O225" s="116" t="s">
        <v>368</v>
      </c>
      <c r="P225" s="149" t="s">
        <v>30</v>
      </c>
      <c r="Q225" s="149" t="s">
        <v>534</v>
      </c>
      <c r="R225" s="149" t="s">
        <v>101</v>
      </c>
      <c r="S225" s="243">
        <f>S226</f>
        <v>32259</v>
      </c>
      <c r="T225" s="243">
        <f>T226</f>
        <v>31968.16</v>
      </c>
      <c r="U225" s="446">
        <f t="shared" si="17"/>
        <v>99.098422145757766</v>
      </c>
    </row>
    <row r="226" spans="1:21" s="4" customFormat="1" ht="166.5" customHeight="1">
      <c r="A226" s="83"/>
      <c r="B226" s="86"/>
      <c r="C226" s="74"/>
      <c r="D226" s="45"/>
      <c r="E226" s="122"/>
      <c r="F226" s="497" t="s">
        <v>531</v>
      </c>
      <c r="G226" s="702"/>
      <c r="H226" s="148"/>
      <c r="I226" s="148"/>
      <c r="J226" s="148"/>
      <c r="K226" s="148"/>
      <c r="L226" s="148"/>
      <c r="M226" s="148"/>
      <c r="N226" s="148"/>
      <c r="O226" s="447" t="s">
        <v>368</v>
      </c>
      <c r="P226" s="133" t="s">
        <v>30</v>
      </c>
      <c r="Q226" s="133" t="s">
        <v>534</v>
      </c>
      <c r="R226" s="133" t="s">
        <v>532</v>
      </c>
      <c r="S226" s="143">
        <v>32259</v>
      </c>
      <c r="T226" s="143">
        <v>31968.16</v>
      </c>
      <c r="U226" s="446">
        <f t="shared" si="17"/>
        <v>99.098422145757766</v>
      </c>
    </row>
    <row r="227" spans="1:21" s="4" customFormat="1" ht="36.75" customHeight="1">
      <c r="A227" s="41">
        <v>1803</v>
      </c>
      <c r="B227" s="35"/>
      <c r="C227" s="36" t="s">
        <v>270</v>
      </c>
      <c r="D227" s="45" t="s">
        <v>348</v>
      </c>
      <c r="E227" s="122"/>
      <c r="F227" s="480" t="s">
        <v>411</v>
      </c>
      <c r="G227" s="481"/>
      <c r="H227" s="177" t="e">
        <f>#REF!+#REF!</f>
        <v>#REF!</v>
      </c>
      <c r="I227" s="177" t="e">
        <f>#REF!+#REF!</f>
        <v>#REF!</v>
      </c>
      <c r="J227" s="177" t="e">
        <f>#REF!+#REF!</f>
        <v>#REF!</v>
      </c>
      <c r="K227" s="177" t="e">
        <f>#REF!+#REF!</f>
        <v>#REF!</v>
      </c>
      <c r="L227" s="177" t="e">
        <f>#REF!+#REF!</f>
        <v>#REF!</v>
      </c>
      <c r="M227" s="177" t="e">
        <f>#REF!+#REF!</f>
        <v>#REF!</v>
      </c>
      <c r="N227" s="177" t="e">
        <f>#REF!+#REF!</f>
        <v>#REF!</v>
      </c>
      <c r="O227" s="163" t="s">
        <v>368</v>
      </c>
      <c r="P227" s="164" t="s">
        <v>348</v>
      </c>
      <c r="Q227" s="164" t="s">
        <v>473</v>
      </c>
      <c r="R227" s="164" t="s">
        <v>309</v>
      </c>
      <c r="S227" s="374">
        <f>S228</f>
        <v>3727895</v>
      </c>
      <c r="T227" s="374">
        <f>T228</f>
        <v>3723894.6</v>
      </c>
      <c r="U227" s="445">
        <f t="shared" si="17"/>
        <v>99.892690110638853</v>
      </c>
    </row>
    <row r="228" spans="1:21" s="4" customFormat="1" ht="52.5" customHeight="1">
      <c r="A228" s="49"/>
      <c r="B228" s="87"/>
      <c r="C228" s="87"/>
      <c r="D228" s="45"/>
      <c r="E228" s="122"/>
      <c r="F228" s="515" t="s">
        <v>196</v>
      </c>
      <c r="G228" s="516"/>
      <c r="H228" s="28"/>
      <c r="I228" s="28"/>
      <c r="J228" s="28"/>
      <c r="K228" s="28"/>
      <c r="L228" s="28"/>
      <c r="M228" s="28"/>
      <c r="N228" s="28"/>
      <c r="O228" s="116" t="s">
        <v>368</v>
      </c>
      <c r="P228" s="31" t="s">
        <v>348</v>
      </c>
      <c r="Q228" s="31" t="s">
        <v>502</v>
      </c>
      <c r="R228" s="31" t="s">
        <v>309</v>
      </c>
      <c r="S228" s="244">
        <f>S229</f>
        <v>3727895</v>
      </c>
      <c r="T228" s="244">
        <f>T229</f>
        <v>3723894.6</v>
      </c>
      <c r="U228" s="446">
        <f t="shared" si="17"/>
        <v>99.892690110638853</v>
      </c>
    </row>
    <row r="229" spans="1:21" s="4" customFormat="1" ht="78.75" customHeight="1">
      <c r="A229" s="49"/>
      <c r="B229" s="87"/>
      <c r="C229" s="87"/>
      <c r="D229" s="45"/>
      <c r="E229" s="122"/>
      <c r="F229" s="706" t="s">
        <v>238</v>
      </c>
      <c r="G229" s="707"/>
      <c r="H229" s="28"/>
      <c r="I229" s="28"/>
      <c r="J229" s="28"/>
      <c r="K229" s="28"/>
      <c r="L229" s="28"/>
      <c r="M229" s="28"/>
      <c r="N229" s="28"/>
      <c r="O229" s="116" t="s">
        <v>368</v>
      </c>
      <c r="P229" s="168" t="s">
        <v>348</v>
      </c>
      <c r="Q229" s="133" t="s">
        <v>504</v>
      </c>
      <c r="R229" s="236" t="s">
        <v>309</v>
      </c>
      <c r="S229" s="340">
        <f>S231</f>
        <v>3727895</v>
      </c>
      <c r="T229" s="340">
        <f>T231</f>
        <v>3723894.6</v>
      </c>
      <c r="U229" s="446">
        <f t="shared" si="17"/>
        <v>99.892690110638853</v>
      </c>
    </row>
    <row r="230" spans="1:21" s="4" customFormat="1" ht="34.5" customHeight="1">
      <c r="A230" s="49"/>
      <c r="B230" s="87"/>
      <c r="C230" s="87"/>
      <c r="D230" s="45"/>
      <c r="E230" s="122"/>
      <c r="F230" s="541" t="s">
        <v>209</v>
      </c>
      <c r="G230" s="708"/>
      <c r="H230" s="28"/>
      <c r="I230" s="28"/>
      <c r="J230" s="28"/>
      <c r="K230" s="28"/>
      <c r="L230" s="28"/>
      <c r="M230" s="28"/>
      <c r="N230" s="28"/>
      <c r="O230" s="116" t="s">
        <v>368</v>
      </c>
      <c r="P230" s="168" t="s">
        <v>348</v>
      </c>
      <c r="Q230" s="133" t="s">
        <v>163</v>
      </c>
      <c r="R230" s="295" t="s">
        <v>309</v>
      </c>
      <c r="S230" s="242">
        <f>S231</f>
        <v>3727895</v>
      </c>
      <c r="T230" s="242">
        <f>T231</f>
        <v>3723894.6</v>
      </c>
      <c r="U230" s="446">
        <f t="shared" si="17"/>
        <v>99.892690110638853</v>
      </c>
    </row>
    <row r="231" spans="1:21" s="4" customFormat="1" ht="82.5" customHeight="1">
      <c r="A231" s="49"/>
      <c r="B231" s="87"/>
      <c r="C231" s="87"/>
      <c r="D231" s="45"/>
      <c r="E231" s="122"/>
      <c r="F231" s="552" t="s">
        <v>249</v>
      </c>
      <c r="G231" s="677"/>
      <c r="H231" s="28"/>
      <c r="I231" s="28"/>
      <c r="J231" s="28"/>
      <c r="K231" s="28"/>
      <c r="L231" s="28"/>
      <c r="M231" s="28"/>
      <c r="N231" s="28"/>
      <c r="O231" s="116" t="s">
        <v>368</v>
      </c>
      <c r="P231" s="31" t="s">
        <v>348</v>
      </c>
      <c r="Q231" s="151" t="s">
        <v>210</v>
      </c>
      <c r="R231" s="133" t="s">
        <v>309</v>
      </c>
      <c r="S231" s="242">
        <f>S234+S232</f>
        <v>3727895</v>
      </c>
      <c r="T231" s="242">
        <f>T234+T232</f>
        <v>3723894.6</v>
      </c>
      <c r="U231" s="446">
        <f t="shared" si="17"/>
        <v>99.892690110638853</v>
      </c>
    </row>
    <row r="232" spans="1:21" s="4" customFormat="1" ht="35.25" customHeight="1">
      <c r="A232" s="49"/>
      <c r="B232" s="87"/>
      <c r="C232" s="87"/>
      <c r="D232" s="45"/>
      <c r="E232" s="122"/>
      <c r="F232" s="484" t="s">
        <v>458</v>
      </c>
      <c r="G232" s="674"/>
      <c r="H232" s="148"/>
      <c r="I232" s="148"/>
      <c r="J232" s="148"/>
      <c r="K232" s="148"/>
      <c r="L232" s="148"/>
      <c r="M232" s="148"/>
      <c r="N232" s="148"/>
      <c r="O232" s="116" t="s">
        <v>368</v>
      </c>
      <c r="P232" s="31" t="s">
        <v>348</v>
      </c>
      <c r="Q232" s="151" t="s">
        <v>210</v>
      </c>
      <c r="R232" s="281" t="s">
        <v>397</v>
      </c>
      <c r="S232" s="339">
        <f>S233</f>
        <v>292000.40000000002</v>
      </c>
      <c r="T232" s="339">
        <f>T233</f>
        <v>288000</v>
      </c>
      <c r="U232" s="446">
        <f t="shared" si="17"/>
        <v>98.630001876709755</v>
      </c>
    </row>
    <row r="233" spans="1:21" s="4" customFormat="1" ht="50.25" customHeight="1">
      <c r="A233" s="49"/>
      <c r="B233" s="87"/>
      <c r="C233" s="87"/>
      <c r="D233" s="45"/>
      <c r="E233" s="122"/>
      <c r="F233" s="548" t="s">
        <v>463</v>
      </c>
      <c r="G233" s="703"/>
      <c r="H233" s="148"/>
      <c r="I233" s="148"/>
      <c r="J233" s="148"/>
      <c r="K233" s="148"/>
      <c r="L233" s="148"/>
      <c r="M233" s="148"/>
      <c r="N233" s="148"/>
      <c r="O233" s="116" t="s">
        <v>368</v>
      </c>
      <c r="P233" s="31" t="s">
        <v>348</v>
      </c>
      <c r="Q233" s="151" t="s">
        <v>210</v>
      </c>
      <c r="R233" s="281" t="s">
        <v>462</v>
      </c>
      <c r="S233" s="339">
        <v>292000.40000000002</v>
      </c>
      <c r="T233" s="339">
        <v>288000</v>
      </c>
      <c r="U233" s="446">
        <f t="shared" si="17"/>
        <v>98.630001876709755</v>
      </c>
    </row>
    <row r="234" spans="1:21" s="4" customFormat="1" ht="50.25" customHeight="1">
      <c r="A234" s="49"/>
      <c r="B234" s="87"/>
      <c r="C234" s="87"/>
      <c r="D234" s="45"/>
      <c r="E234" s="122"/>
      <c r="F234" s="566" t="s">
        <v>243</v>
      </c>
      <c r="G234" s="566"/>
      <c r="H234" s="148"/>
      <c r="I234" s="148"/>
      <c r="J234" s="148"/>
      <c r="K234" s="148"/>
      <c r="L234" s="148"/>
      <c r="M234" s="148"/>
      <c r="N234" s="148"/>
      <c r="O234" s="161" t="s">
        <v>368</v>
      </c>
      <c r="P234" s="149" t="s">
        <v>348</v>
      </c>
      <c r="Q234" s="151" t="s">
        <v>210</v>
      </c>
      <c r="R234" s="182">
        <v>600</v>
      </c>
      <c r="S234" s="339">
        <f>S235</f>
        <v>3435894.6</v>
      </c>
      <c r="T234" s="339">
        <f>T235</f>
        <v>3435894.6</v>
      </c>
      <c r="U234" s="446">
        <f t="shared" si="17"/>
        <v>100</v>
      </c>
    </row>
    <row r="235" spans="1:21" s="4" customFormat="1" ht="29.25" customHeight="1">
      <c r="A235" s="49"/>
      <c r="B235" s="87"/>
      <c r="C235" s="87"/>
      <c r="D235" s="45"/>
      <c r="E235" s="122"/>
      <c r="F235" s="491" t="s">
        <v>456</v>
      </c>
      <c r="G235" s="677"/>
      <c r="H235" s="143"/>
      <c r="I235" s="143"/>
      <c r="J235" s="143"/>
      <c r="K235" s="143"/>
      <c r="L235" s="143"/>
      <c r="M235" s="143"/>
      <c r="N235" s="143"/>
      <c r="O235" s="184" t="s">
        <v>368</v>
      </c>
      <c r="P235" s="133" t="s">
        <v>348</v>
      </c>
      <c r="Q235" s="151" t="s">
        <v>210</v>
      </c>
      <c r="R235" s="151">
        <v>610</v>
      </c>
      <c r="S235" s="242">
        <v>3435894.6</v>
      </c>
      <c r="T235" s="242">
        <v>3435894.6</v>
      </c>
      <c r="U235" s="446">
        <f t="shared" si="17"/>
        <v>100</v>
      </c>
    </row>
    <row r="236" spans="1:21" s="4" customFormat="1" ht="27.75" customHeight="1">
      <c r="A236" s="80" t="s">
        <v>271</v>
      </c>
      <c r="B236" s="534" t="s">
        <v>272</v>
      </c>
      <c r="C236" s="534"/>
      <c r="D236" s="45" t="s">
        <v>273</v>
      </c>
      <c r="E236" s="122"/>
      <c r="F236" s="480" t="s">
        <v>399</v>
      </c>
      <c r="G236" s="481"/>
      <c r="H236" s="162" t="e">
        <f>#REF!+#REF!+#REF!+#REF!+#REF!+#REF!</f>
        <v>#REF!</v>
      </c>
      <c r="I236" s="162" t="e">
        <f>#REF!+#REF!+#REF!+#REF!+#REF!+#REF!</f>
        <v>#REF!</v>
      </c>
      <c r="J236" s="162" t="e">
        <f>#REF!+#REF!+#REF!+#REF!+#REF!+#REF!</f>
        <v>#REF!</v>
      </c>
      <c r="K236" s="162" t="e">
        <f>#REF!+#REF!+#REF!+#REF!+#REF!+#REF!</f>
        <v>#REF!</v>
      </c>
      <c r="L236" s="162" t="e">
        <f>#REF!+#REF!+#REF!+#REF!+#REF!+#REF!</f>
        <v>#REF!</v>
      </c>
      <c r="M236" s="162" t="e">
        <f>#REF!+#REF!+#REF!+#REF!+#REF!+#REF!</f>
        <v>#REF!</v>
      </c>
      <c r="N236" s="162" t="e">
        <f>#REF!+#REF!+#REF!+#REF!+#REF!+#REF!</f>
        <v>#REF!</v>
      </c>
      <c r="O236" s="163" t="s">
        <v>368</v>
      </c>
      <c r="P236" s="164" t="s">
        <v>273</v>
      </c>
      <c r="Q236" s="164" t="s">
        <v>473</v>
      </c>
      <c r="R236" s="164" t="s">
        <v>309</v>
      </c>
      <c r="S236" s="374">
        <f>S237</f>
        <v>16196442.43</v>
      </c>
      <c r="T236" s="374">
        <f>T237</f>
        <v>16183320.74</v>
      </c>
      <c r="U236" s="445">
        <f t="shared" si="17"/>
        <v>99.918984122243444</v>
      </c>
    </row>
    <row r="237" spans="1:21" s="4" customFormat="1" ht="48" customHeight="1">
      <c r="A237" s="83"/>
      <c r="B237" s="84"/>
      <c r="C237" s="85"/>
      <c r="D237" s="45"/>
      <c r="E237" s="122"/>
      <c r="F237" s="704" t="s">
        <v>196</v>
      </c>
      <c r="G237" s="705"/>
      <c r="H237" s="28"/>
      <c r="I237" s="28"/>
      <c r="J237" s="28"/>
      <c r="K237" s="28"/>
      <c r="L237" s="28"/>
      <c r="M237" s="28"/>
      <c r="N237" s="28"/>
      <c r="O237" s="116" t="s">
        <v>368</v>
      </c>
      <c r="P237" s="31" t="s">
        <v>273</v>
      </c>
      <c r="Q237" s="31" t="s">
        <v>502</v>
      </c>
      <c r="R237" s="31" t="s">
        <v>309</v>
      </c>
      <c r="S237" s="279">
        <f>S240</f>
        <v>16196442.43</v>
      </c>
      <c r="T237" s="279">
        <f>T240</f>
        <v>16183320.74</v>
      </c>
      <c r="U237" s="446">
        <f t="shared" si="17"/>
        <v>99.918984122243444</v>
      </c>
    </row>
    <row r="238" spans="1:21" s="4" customFormat="1" ht="33" customHeight="1">
      <c r="A238" s="83"/>
      <c r="B238" s="84"/>
      <c r="C238" s="85"/>
      <c r="D238" s="45"/>
      <c r="E238" s="122"/>
      <c r="F238" s="551" t="s">
        <v>208</v>
      </c>
      <c r="G238" s="689"/>
      <c r="H238" s="134"/>
      <c r="I238" s="28"/>
      <c r="J238" s="28"/>
      <c r="K238" s="28"/>
      <c r="L238" s="28"/>
      <c r="M238" s="28"/>
      <c r="N238" s="28"/>
      <c r="O238" s="116" t="s">
        <v>368</v>
      </c>
      <c r="P238" s="31" t="s">
        <v>273</v>
      </c>
      <c r="Q238" s="31" t="s">
        <v>509</v>
      </c>
      <c r="R238" s="31" t="s">
        <v>309</v>
      </c>
      <c r="S238" s="279">
        <f>S239</f>
        <v>16196442.43</v>
      </c>
      <c r="T238" s="279">
        <f>T239</f>
        <v>16183320.74</v>
      </c>
      <c r="U238" s="446">
        <f t="shared" si="17"/>
        <v>99.918984122243444</v>
      </c>
    </row>
    <row r="239" spans="1:21" s="4" customFormat="1" ht="33.75" customHeight="1">
      <c r="A239" s="83"/>
      <c r="B239" s="84"/>
      <c r="C239" s="85"/>
      <c r="D239" s="45"/>
      <c r="E239" s="122"/>
      <c r="F239" s="581" t="s">
        <v>166</v>
      </c>
      <c r="G239" s="710"/>
      <c r="H239" s="28"/>
      <c r="I239" s="28"/>
      <c r="J239" s="28"/>
      <c r="K239" s="28"/>
      <c r="L239" s="28"/>
      <c r="M239" s="28"/>
      <c r="N239" s="28"/>
      <c r="O239" s="116" t="s">
        <v>368</v>
      </c>
      <c r="P239" s="31" t="s">
        <v>273</v>
      </c>
      <c r="Q239" s="31" t="s">
        <v>159</v>
      </c>
      <c r="R239" s="31" t="s">
        <v>309</v>
      </c>
      <c r="S239" s="279">
        <f>S240</f>
        <v>16196442.43</v>
      </c>
      <c r="T239" s="279">
        <f>T240</f>
        <v>16183320.74</v>
      </c>
      <c r="U239" s="446">
        <f t="shared" si="17"/>
        <v>99.918984122243444</v>
      </c>
    </row>
    <row r="240" spans="1:21" s="4" customFormat="1" ht="46.5" customHeight="1">
      <c r="A240" s="83"/>
      <c r="B240" s="84"/>
      <c r="C240" s="85"/>
      <c r="D240" s="45"/>
      <c r="E240" s="122"/>
      <c r="F240" s="475" t="s">
        <v>419</v>
      </c>
      <c r="G240" s="677"/>
      <c r="H240" s="28"/>
      <c r="I240" s="28"/>
      <c r="J240" s="28"/>
      <c r="K240" s="28"/>
      <c r="L240" s="28"/>
      <c r="M240" s="28"/>
      <c r="N240" s="28"/>
      <c r="O240" s="116" t="s">
        <v>368</v>
      </c>
      <c r="P240" s="31" t="s">
        <v>273</v>
      </c>
      <c r="Q240" s="31" t="s">
        <v>160</v>
      </c>
      <c r="R240" s="31" t="s">
        <v>309</v>
      </c>
      <c r="S240" s="279">
        <f>S241+S243+S245</f>
        <v>16196442.43</v>
      </c>
      <c r="T240" s="279">
        <f>T241+T243+T245</f>
        <v>16183320.74</v>
      </c>
      <c r="U240" s="446">
        <f t="shared" si="17"/>
        <v>99.918984122243444</v>
      </c>
    </row>
    <row r="241" spans="1:21" s="4" customFormat="1" ht="96.75" customHeight="1">
      <c r="A241" s="83"/>
      <c r="B241" s="84"/>
      <c r="C241" s="85"/>
      <c r="D241" s="45"/>
      <c r="E241" s="122"/>
      <c r="F241" s="484" t="s">
        <v>376</v>
      </c>
      <c r="G241" s="674"/>
      <c r="H241" s="28"/>
      <c r="I241" s="28"/>
      <c r="J241" s="28"/>
      <c r="K241" s="28"/>
      <c r="L241" s="28"/>
      <c r="M241" s="28"/>
      <c r="N241" s="28"/>
      <c r="O241" s="116" t="s">
        <v>368</v>
      </c>
      <c r="P241" s="31" t="s">
        <v>273</v>
      </c>
      <c r="Q241" s="31" t="s">
        <v>160</v>
      </c>
      <c r="R241" s="31" t="s">
        <v>377</v>
      </c>
      <c r="S241" s="279">
        <f>S242</f>
        <v>14473388.33</v>
      </c>
      <c r="T241" s="279">
        <f>T242</f>
        <v>14472588.310000001</v>
      </c>
      <c r="U241" s="446">
        <f t="shared" si="17"/>
        <v>99.994472476093648</v>
      </c>
    </row>
    <row r="242" spans="1:21" s="4" customFormat="1" ht="34.5" customHeight="1">
      <c r="A242" s="83"/>
      <c r="B242" s="84"/>
      <c r="C242" s="85"/>
      <c r="D242" s="45"/>
      <c r="E242" s="122"/>
      <c r="F242" s="520" t="s">
        <v>451</v>
      </c>
      <c r="G242" s="711"/>
      <c r="H242" s="28"/>
      <c r="I242" s="28"/>
      <c r="J242" s="28"/>
      <c r="K242" s="28"/>
      <c r="L242" s="28"/>
      <c r="M242" s="28"/>
      <c r="N242" s="28"/>
      <c r="O242" s="116" t="s">
        <v>368</v>
      </c>
      <c r="P242" s="31" t="s">
        <v>273</v>
      </c>
      <c r="Q242" s="31" t="s">
        <v>160</v>
      </c>
      <c r="R242" s="31" t="s">
        <v>450</v>
      </c>
      <c r="S242" s="279">
        <v>14473388.33</v>
      </c>
      <c r="T242" s="279">
        <v>14472588.310000001</v>
      </c>
      <c r="U242" s="446">
        <f t="shared" si="17"/>
        <v>99.994472476093648</v>
      </c>
    </row>
    <row r="243" spans="1:21" s="4" customFormat="1" ht="38.25" customHeight="1">
      <c r="A243" s="83"/>
      <c r="B243" s="84"/>
      <c r="C243" s="85"/>
      <c r="D243" s="45"/>
      <c r="E243" s="122"/>
      <c r="F243" s="484" t="s">
        <v>380</v>
      </c>
      <c r="G243" s="674"/>
      <c r="H243" s="28"/>
      <c r="I243" s="28"/>
      <c r="J243" s="28"/>
      <c r="K243" s="28"/>
      <c r="L243" s="28"/>
      <c r="M243" s="28"/>
      <c r="N243" s="28"/>
      <c r="O243" s="116" t="s">
        <v>368</v>
      </c>
      <c r="P243" s="31" t="s">
        <v>273</v>
      </c>
      <c r="Q243" s="31" t="s">
        <v>160</v>
      </c>
      <c r="R243" s="31" t="s">
        <v>379</v>
      </c>
      <c r="S243" s="279">
        <f>S244</f>
        <v>1652871.52</v>
      </c>
      <c r="T243" s="279">
        <f>T244</f>
        <v>1640549.85</v>
      </c>
      <c r="U243" s="446">
        <f t="shared" si="17"/>
        <v>99.254529474862025</v>
      </c>
    </row>
    <row r="244" spans="1:21" s="4" customFormat="1" ht="38.25" customHeight="1">
      <c r="A244" s="83"/>
      <c r="B244" s="84"/>
      <c r="C244" s="85"/>
      <c r="D244" s="45"/>
      <c r="E244" s="122"/>
      <c r="F244" s="484" t="s">
        <v>449</v>
      </c>
      <c r="G244" s="674"/>
      <c r="H244" s="28"/>
      <c r="I244" s="28"/>
      <c r="J244" s="28"/>
      <c r="K244" s="28"/>
      <c r="L244" s="28"/>
      <c r="M244" s="28"/>
      <c r="N244" s="28"/>
      <c r="O244" s="116" t="s">
        <v>368</v>
      </c>
      <c r="P244" s="31" t="s">
        <v>273</v>
      </c>
      <c r="Q244" s="31" t="s">
        <v>160</v>
      </c>
      <c r="R244" s="31" t="s">
        <v>448</v>
      </c>
      <c r="S244" s="279">
        <v>1652871.52</v>
      </c>
      <c r="T244" s="279">
        <v>1640549.85</v>
      </c>
      <c r="U244" s="446">
        <f t="shared" si="17"/>
        <v>99.254529474862025</v>
      </c>
    </row>
    <row r="245" spans="1:21" s="4" customFormat="1" ht="31.5" customHeight="1">
      <c r="A245" s="83"/>
      <c r="B245" s="84"/>
      <c r="C245" s="85"/>
      <c r="D245" s="45"/>
      <c r="E245" s="122"/>
      <c r="F245" s="484" t="s">
        <v>382</v>
      </c>
      <c r="G245" s="674"/>
      <c r="H245" s="28"/>
      <c r="I245" s="28"/>
      <c r="J245" s="28"/>
      <c r="K245" s="28"/>
      <c r="L245" s="28"/>
      <c r="M245" s="28"/>
      <c r="N245" s="28"/>
      <c r="O245" s="116" t="s">
        <v>368</v>
      </c>
      <c r="P245" s="31" t="s">
        <v>273</v>
      </c>
      <c r="Q245" s="31" t="s">
        <v>160</v>
      </c>
      <c r="R245" s="31" t="s">
        <v>383</v>
      </c>
      <c r="S245" s="279">
        <f>S246</f>
        <v>70182.58</v>
      </c>
      <c r="T245" s="279">
        <f>T246</f>
        <v>70182.58</v>
      </c>
      <c r="U245" s="446">
        <f t="shared" si="17"/>
        <v>100</v>
      </c>
    </row>
    <row r="246" spans="1:21" s="4" customFormat="1" ht="31.5" customHeight="1">
      <c r="A246" s="83"/>
      <c r="B246" s="234"/>
      <c r="C246" s="235"/>
      <c r="D246" s="45"/>
      <c r="E246" s="122"/>
      <c r="F246" s="484" t="s">
        <v>454</v>
      </c>
      <c r="G246" s="674"/>
      <c r="H246" s="28"/>
      <c r="I246" s="28"/>
      <c r="J246" s="28"/>
      <c r="K246" s="28"/>
      <c r="L246" s="28"/>
      <c r="M246" s="28"/>
      <c r="N246" s="28"/>
      <c r="O246" s="116" t="s">
        <v>368</v>
      </c>
      <c r="P246" s="31" t="s">
        <v>273</v>
      </c>
      <c r="Q246" s="31" t="s">
        <v>160</v>
      </c>
      <c r="R246" s="31" t="s">
        <v>455</v>
      </c>
      <c r="S246" s="279">
        <v>70182.58</v>
      </c>
      <c r="T246" s="279">
        <v>70182.58</v>
      </c>
      <c r="U246" s="446">
        <f t="shared" si="17"/>
        <v>100</v>
      </c>
    </row>
    <row r="247" spans="1:21" s="4" customFormat="1" ht="26.25" customHeight="1">
      <c r="A247" s="83"/>
      <c r="B247" s="86"/>
      <c r="C247" s="85"/>
      <c r="D247" s="45"/>
      <c r="E247" s="122"/>
      <c r="F247" s="709" t="s">
        <v>263</v>
      </c>
      <c r="G247" s="685"/>
      <c r="O247" s="317" t="s">
        <v>368</v>
      </c>
      <c r="P247" s="318">
        <v>1000</v>
      </c>
      <c r="Q247" s="318" t="s">
        <v>473</v>
      </c>
      <c r="R247" s="319" t="s">
        <v>309</v>
      </c>
      <c r="S247" s="384">
        <f>S257+S248</f>
        <v>10867709</v>
      </c>
      <c r="T247" s="384">
        <f>T257+T248</f>
        <v>9855968.5500000007</v>
      </c>
      <c r="U247" s="446">
        <f t="shared" si="17"/>
        <v>90.690398040654202</v>
      </c>
    </row>
    <row r="248" spans="1:21" s="4" customFormat="1" ht="26.25" customHeight="1">
      <c r="A248" s="83"/>
      <c r="B248" s="86"/>
      <c r="C248" s="85"/>
      <c r="D248" s="45"/>
      <c r="E248" s="122"/>
      <c r="F248" s="687" t="s">
        <v>403</v>
      </c>
      <c r="G248" s="688"/>
      <c r="H248" s="192"/>
      <c r="I248" s="320"/>
      <c r="J248" s="320"/>
      <c r="K248" s="320"/>
      <c r="L248" s="320"/>
      <c r="M248" s="320"/>
      <c r="N248" s="320"/>
      <c r="O248" s="160" t="s">
        <v>368</v>
      </c>
      <c r="P248" s="166">
        <v>1003</v>
      </c>
      <c r="Q248" s="139" t="s">
        <v>488</v>
      </c>
      <c r="R248" s="139" t="s">
        <v>309</v>
      </c>
      <c r="S248" s="385">
        <f t="shared" ref="S248:T255" si="18">S249</f>
        <v>3643709</v>
      </c>
      <c r="T248" s="385">
        <f t="shared" si="18"/>
        <v>3244898.55</v>
      </c>
      <c r="U248" s="446">
        <f t="shared" si="17"/>
        <v>89.054821611714871</v>
      </c>
    </row>
    <row r="249" spans="1:21" s="4" customFormat="1" ht="48" customHeight="1">
      <c r="A249" s="83"/>
      <c r="B249" s="86"/>
      <c r="C249" s="85"/>
      <c r="D249" s="45"/>
      <c r="E249" s="122"/>
      <c r="F249" s="491" t="s">
        <v>204</v>
      </c>
      <c r="G249" s="491"/>
      <c r="H249" s="491"/>
      <c r="I249" s="144"/>
      <c r="J249" s="144"/>
      <c r="K249" s="144"/>
      <c r="L249" s="144"/>
      <c r="M249" s="144"/>
      <c r="N249" s="144"/>
      <c r="O249" s="116" t="s">
        <v>368</v>
      </c>
      <c r="P249" s="151">
        <v>1003</v>
      </c>
      <c r="Q249" s="133" t="s">
        <v>502</v>
      </c>
      <c r="R249" s="133" t="s">
        <v>309</v>
      </c>
      <c r="S249" s="386">
        <f t="shared" si="18"/>
        <v>3643709</v>
      </c>
      <c r="T249" s="386">
        <f t="shared" si="18"/>
        <v>3244898.55</v>
      </c>
      <c r="U249" s="446">
        <f t="shared" si="17"/>
        <v>89.054821611714871</v>
      </c>
    </row>
    <row r="250" spans="1:21" s="4" customFormat="1" ht="57.75" customHeight="1">
      <c r="A250" s="83"/>
      <c r="B250" s="86"/>
      <c r="C250" s="85"/>
      <c r="D250" s="45"/>
      <c r="E250" s="122"/>
      <c r="F250" s="491" t="s">
        <v>25</v>
      </c>
      <c r="G250" s="491"/>
      <c r="H250" s="194"/>
      <c r="I250" s="144"/>
      <c r="J250" s="144"/>
      <c r="K250" s="144"/>
      <c r="L250" s="144"/>
      <c r="M250" s="144"/>
      <c r="N250" s="144"/>
      <c r="O250" s="116" t="s">
        <v>368</v>
      </c>
      <c r="P250" s="151">
        <v>1003</v>
      </c>
      <c r="Q250" s="133" t="s">
        <v>503</v>
      </c>
      <c r="R250" s="133" t="s">
        <v>309</v>
      </c>
      <c r="S250" s="386">
        <f t="shared" si="18"/>
        <v>3643709</v>
      </c>
      <c r="T250" s="386">
        <f t="shared" si="18"/>
        <v>3244898.55</v>
      </c>
      <c r="U250" s="446">
        <f t="shared" si="17"/>
        <v>89.054821611714871</v>
      </c>
    </row>
    <row r="251" spans="1:21" s="4" customFormat="1" ht="47.25" customHeight="1">
      <c r="A251" s="83"/>
      <c r="B251" s="86"/>
      <c r="C251" s="85"/>
      <c r="D251" s="45"/>
      <c r="E251" s="122"/>
      <c r="F251" s="491" t="s">
        <v>26</v>
      </c>
      <c r="G251" s="715"/>
      <c r="H251" s="144"/>
      <c r="I251" s="144"/>
      <c r="J251" s="144"/>
      <c r="K251" s="144"/>
      <c r="L251" s="144"/>
      <c r="M251" s="144"/>
      <c r="N251" s="144"/>
      <c r="O251" s="116" t="s">
        <v>368</v>
      </c>
      <c r="P251" s="151">
        <v>1003</v>
      </c>
      <c r="Q251" s="133" t="s">
        <v>165</v>
      </c>
      <c r="R251" s="133" t="s">
        <v>309</v>
      </c>
      <c r="S251" s="386">
        <f t="shared" si="18"/>
        <v>3643709</v>
      </c>
      <c r="T251" s="386">
        <f t="shared" si="18"/>
        <v>3244898.55</v>
      </c>
      <c r="U251" s="446">
        <f t="shared" si="17"/>
        <v>89.054821611714871</v>
      </c>
    </row>
    <row r="252" spans="1:21" s="4" customFormat="1" ht="132.75" customHeight="1">
      <c r="A252" s="83"/>
      <c r="B252" s="86"/>
      <c r="C252" s="85"/>
      <c r="D252" s="45"/>
      <c r="E252" s="122"/>
      <c r="F252" s="491" t="s">
        <v>129</v>
      </c>
      <c r="G252" s="677"/>
      <c r="H252" s="144"/>
      <c r="I252" s="144"/>
      <c r="J252" s="144"/>
      <c r="K252" s="144"/>
      <c r="L252" s="144"/>
      <c r="M252" s="144"/>
      <c r="N252" s="144"/>
      <c r="O252" s="116" t="s">
        <v>368</v>
      </c>
      <c r="P252" s="151">
        <v>1003</v>
      </c>
      <c r="Q252" s="133" t="s">
        <v>23</v>
      </c>
      <c r="R252" s="133" t="s">
        <v>309</v>
      </c>
      <c r="S252" s="387">
        <f>S255+S253</f>
        <v>3643709</v>
      </c>
      <c r="T252" s="387">
        <f>T255+T253</f>
        <v>3244898.55</v>
      </c>
      <c r="U252" s="446">
        <f t="shared" si="17"/>
        <v>89.054821611714871</v>
      </c>
    </row>
    <row r="253" spans="1:21" s="4" customFormat="1" ht="99" customHeight="1">
      <c r="A253" s="83"/>
      <c r="B253" s="86"/>
      <c r="C253" s="85"/>
      <c r="D253" s="45"/>
      <c r="E253" s="122"/>
      <c r="F253" s="484" t="s">
        <v>376</v>
      </c>
      <c r="G253" s="674"/>
      <c r="H253" s="144"/>
      <c r="I253" s="144"/>
      <c r="J253" s="144"/>
      <c r="K253" s="144"/>
      <c r="L253" s="144"/>
      <c r="M253" s="144"/>
      <c r="N253" s="144"/>
      <c r="O253" s="116" t="s">
        <v>368</v>
      </c>
      <c r="P253" s="151">
        <v>1003</v>
      </c>
      <c r="Q253" s="133" t="s">
        <v>23</v>
      </c>
      <c r="R253" s="133" t="s">
        <v>377</v>
      </c>
      <c r="S253" s="387">
        <f>S254</f>
        <v>23490</v>
      </c>
      <c r="T253" s="387">
        <f>T254</f>
        <v>23490</v>
      </c>
      <c r="U253" s="446">
        <f t="shared" si="17"/>
        <v>100</v>
      </c>
    </row>
    <row r="254" spans="1:21" s="4" customFormat="1" ht="39" customHeight="1">
      <c r="A254" s="83"/>
      <c r="B254" s="86"/>
      <c r="C254" s="85"/>
      <c r="D254" s="45"/>
      <c r="E254" s="122"/>
      <c r="F254" s="520" t="s">
        <v>451</v>
      </c>
      <c r="G254" s="711"/>
      <c r="H254" s="144"/>
      <c r="I254" s="144"/>
      <c r="J254" s="144"/>
      <c r="K254" s="144"/>
      <c r="L254" s="144"/>
      <c r="M254" s="144"/>
      <c r="N254" s="144"/>
      <c r="O254" s="116" t="s">
        <v>368</v>
      </c>
      <c r="P254" s="151">
        <v>1003</v>
      </c>
      <c r="Q254" s="133" t="s">
        <v>23</v>
      </c>
      <c r="R254" s="133" t="s">
        <v>450</v>
      </c>
      <c r="S254" s="387">
        <v>23490</v>
      </c>
      <c r="T254" s="387">
        <v>23490</v>
      </c>
      <c r="U254" s="446">
        <f t="shared" si="17"/>
        <v>100</v>
      </c>
    </row>
    <row r="255" spans="1:21" s="4" customFormat="1" ht="34.5" customHeight="1">
      <c r="A255" s="83"/>
      <c r="B255" s="86"/>
      <c r="C255" s="85"/>
      <c r="D255" s="45"/>
      <c r="E255" s="122"/>
      <c r="F255" s="491" t="s">
        <v>245</v>
      </c>
      <c r="G255" s="677"/>
      <c r="H255" s="144"/>
      <c r="I255" s="144"/>
      <c r="J255" s="144"/>
      <c r="K255" s="144"/>
      <c r="L255" s="144"/>
      <c r="M255" s="144"/>
      <c r="N255" s="144"/>
      <c r="O255" s="116" t="s">
        <v>368</v>
      </c>
      <c r="P255" s="151">
        <v>1003</v>
      </c>
      <c r="Q255" s="133" t="s">
        <v>23</v>
      </c>
      <c r="R255" s="133" t="s">
        <v>397</v>
      </c>
      <c r="S255" s="387">
        <f t="shared" si="18"/>
        <v>3620219</v>
      </c>
      <c r="T255" s="387">
        <f t="shared" si="18"/>
        <v>3221408.55</v>
      </c>
      <c r="U255" s="446">
        <f t="shared" ref="U255:U316" si="19">T255/S255*100</f>
        <v>88.98380318980702</v>
      </c>
    </row>
    <row r="256" spans="1:21" s="4" customFormat="1" ht="48" customHeight="1">
      <c r="A256" s="83"/>
      <c r="B256" s="86"/>
      <c r="C256" s="85"/>
      <c r="D256" s="45"/>
      <c r="E256" s="122"/>
      <c r="F256" s="491" t="s">
        <v>463</v>
      </c>
      <c r="G256" s="712"/>
      <c r="H256" s="144"/>
      <c r="I256" s="144"/>
      <c r="J256" s="144"/>
      <c r="K256" s="144"/>
      <c r="L256" s="144"/>
      <c r="M256" s="144"/>
      <c r="N256" s="144"/>
      <c r="O256" s="116" t="s">
        <v>368</v>
      </c>
      <c r="P256" s="151">
        <v>1003</v>
      </c>
      <c r="Q256" s="133" t="s">
        <v>23</v>
      </c>
      <c r="R256" s="133" t="s">
        <v>462</v>
      </c>
      <c r="S256" s="387">
        <v>3620219</v>
      </c>
      <c r="T256" s="387">
        <v>3221408.55</v>
      </c>
      <c r="U256" s="446">
        <f t="shared" si="19"/>
        <v>88.98380318980702</v>
      </c>
    </row>
    <row r="257" spans="1:21" s="4" customFormat="1" ht="18" customHeight="1">
      <c r="A257" s="83"/>
      <c r="B257" s="86"/>
      <c r="C257" s="85"/>
      <c r="D257" s="45"/>
      <c r="E257" s="122"/>
      <c r="F257" s="713" t="s">
        <v>405</v>
      </c>
      <c r="G257" s="714"/>
      <c r="H257" s="162"/>
      <c r="I257" s="162"/>
      <c r="J257" s="162"/>
      <c r="K257" s="162"/>
      <c r="L257" s="162"/>
      <c r="M257" s="162"/>
      <c r="N257" s="162"/>
      <c r="O257" s="163" t="s">
        <v>368</v>
      </c>
      <c r="P257" s="164" t="s">
        <v>286</v>
      </c>
      <c r="Q257" s="164" t="s">
        <v>473</v>
      </c>
      <c r="R257" s="164" t="s">
        <v>309</v>
      </c>
      <c r="S257" s="334">
        <f>S258</f>
        <v>7224000</v>
      </c>
      <c r="T257" s="334">
        <f>T258</f>
        <v>6611070</v>
      </c>
      <c r="U257" s="446">
        <f t="shared" si="19"/>
        <v>91.51536544850498</v>
      </c>
    </row>
    <row r="258" spans="1:21" s="4" customFormat="1" ht="48.75" customHeight="1">
      <c r="A258" s="83"/>
      <c r="B258" s="86"/>
      <c r="C258" s="85"/>
      <c r="D258" s="45"/>
      <c r="E258" s="122"/>
      <c r="F258" s="515" t="s">
        <v>196</v>
      </c>
      <c r="G258" s="516"/>
      <c r="H258" s="28"/>
      <c r="I258" s="28"/>
      <c r="J258" s="28"/>
      <c r="K258" s="28"/>
      <c r="L258" s="28"/>
      <c r="M258" s="28"/>
      <c r="N258" s="28"/>
      <c r="O258" s="116" t="s">
        <v>368</v>
      </c>
      <c r="P258" s="31" t="s">
        <v>286</v>
      </c>
      <c r="Q258" s="31" t="s">
        <v>502</v>
      </c>
      <c r="R258" s="31" t="s">
        <v>309</v>
      </c>
      <c r="S258" s="279">
        <f>S259</f>
        <v>7224000</v>
      </c>
      <c r="T258" s="279">
        <f>T259</f>
        <v>6611070</v>
      </c>
      <c r="U258" s="446">
        <f t="shared" si="19"/>
        <v>91.51536544850498</v>
      </c>
    </row>
    <row r="259" spans="1:21" s="4" customFormat="1" ht="51" customHeight="1">
      <c r="A259" s="83"/>
      <c r="B259" s="86"/>
      <c r="C259" s="85"/>
      <c r="D259" s="45"/>
      <c r="E259" s="122"/>
      <c r="F259" s="515" t="s">
        <v>234</v>
      </c>
      <c r="G259" s="516"/>
      <c r="H259" s="28"/>
      <c r="I259" s="28"/>
      <c r="J259" s="28"/>
      <c r="K259" s="28"/>
      <c r="L259" s="28"/>
      <c r="M259" s="28"/>
      <c r="N259" s="28"/>
      <c r="O259" s="116" t="s">
        <v>368</v>
      </c>
      <c r="P259" s="31" t="s">
        <v>286</v>
      </c>
      <c r="Q259" s="31" t="s">
        <v>501</v>
      </c>
      <c r="R259" s="31" t="s">
        <v>309</v>
      </c>
      <c r="S259" s="279">
        <f>S261</f>
        <v>7224000</v>
      </c>
      <c r="T259" s="279">
        <f>T261</f>
        <v>6611070</v>
      </c>
      <c r="U259" s="446">
        <f t="shared" si="19"/>
        <v>91.51536544850498</v>
      </c>
    </row>
    <row r="260" spans="1:21" s="4" customFormat="1" ht="51" customHeight="1">
      <c r="A260" s="83"/>
      <c r="B260" s="86"/>
      <c r="C260" s="85"/>
      <c r="D260" s="45"/>
      <c r="E260" s="122"/>
      <c r="F260" s="515" t="s">
        <v>197</v>
      </c>
      <c r="G260" s="694"/>
      <c r="H260" s="28"/>
      <c r="I260" s="28"/>
      <c r="J260" s="28"/>
      <c r="K260" s="28"/>
      <c r="L260" s="28"/>
      <c r="M260" s="28"/>
      <c r="N260" s="28"/>
      <c r="O260" s="116" t="s">
        <v>368</v>
      </c>
      <c r="P260" s="31" t="s">
        <v>286</v>
      </c>
      <c r="Q260" s="31" t="s">
        <v>154</v>
      </c>
      <c r="R260" s="31" t="s">
        <v>309</v>
      </c>
      <c r="S260" s="279">
        <f t="shared" ref="S260:T262" si="20">S261</f>
        <v>7224000</v>
      </c>
      <c r="T260" s="279">
        <f t="shared" si="20"/>
        <v>6611070</v>
      </c>
      <c r="U260" s="446">
        <f t="shared" si="19"/>
        <v>91.51536544850498</v>
      </c>
    </row>
    <row r="261" spans="1:21" s="4" customFormat="1" ht="115.5" customHeight="1">
      <c r="A261" s="83"/>
      <c r="B261" s="86"/>
      <c r="C261" s="85"/>
      <c r="D261" s="45"/>
      <c r="E261" s="122"/>
      <c r="F261" s="487" t="s">
        <v>132</v>
      </c>
      <c r="G261" s="487"/>
      <c r="H261" s="28"/>
      <c r="I261" s="28"/>
      <c r="J261" s="28"/>
      <c r="K261" s="28"/>
      <c r="L261" s="28"/>
      <c r="M261" s="28"/>
      <c r="N261" s="28"/>
      <c r="O261" s="116" t="s">
        <v>368</v>
      </c>
      <c r="P261" s="31" t="s">
        <v>286</v>
      </c>
      <c r="Q261" s="31" t="s">
        <v>153</v>
      </c>
      <c r="R261" s="31" t="s">
        <v>309</v>
      </c>
      <c r="S261" s="279">
        <f t="shared" si="20"/>
        <v>7224000</v>
      </c>
      <c r="T261" s="279">
        <f t="shared" si="20"/>
        <v>6611070</v>
      </c>
      <c r="U261" s="446">
        <f t="shared" si="19"/>
        <v>91.51536544850498</v>
      </c>
    </row>
    <row r="262" spans="1:21" s="4" customFormat="1" ht="38.25" customHeight="1">
      <c r="A262" s="83"/>
      <c r="B262" s="86"/>
      <c r="C262" s="85"/>
      <c r="D262" s="45"/>
      <c r="E262" s="122"/>
      <c r="F262" s="484" t="s">
        <v>458</v>
      </c>
      <c r="G262" s="674"/>
      <c r="H262" s="28"/>
      <c r="I262" s="28"/>
      <c r="J262" s="28"/>
      <c r="K262" s="28"/>
      <c r="L262" s="28"/>
      <c r="M262" s="28"/>
      <c r="N262" s="28"/>
      <c r="O262" s="116" t="s">
        <v>368</v>
      </c>
      <c r="P262" s="31" t="s">
        <v>286</v>
      </c>
      <c r="Q262" s="31" t="s">
        <v>153</v>
      </c>
      <c r="R262" s="31" t="s">
        <v>397</v>
      </c>
      <c r="S262" s="279">
        <f t="shared" si="20"/>
        <v>7224000</v>
      </c>
      <c r="T262" s="279">
        <f t="shared" si="20"/>
        <v>6611070</v>
      </c>
      <c r="U262" s="446">
        <f t="shared" si="19"/>
        <v>91.51536544850498</v>
      </c>
    </row>
    <row r="263" spans="1:21" s="4" customFormat="1" ht="38.25" customHeight="1">
      <c r="A263" s="83"/>
      <c r="B263" s="238"/>
      <c r="C263" s="235"/>
      <c r="D263" s="45"/>
      <c r="E263" s="122"/>
      <c r="F263" s="484" t="s">
        <v>398</v>
      </c>
      <c r="G263" s="674"/>
      <c r="H263" s="28"/>
      <c r="I263" s="28"/>
      <c r="J263" s="28"/>
      <c r="K263" s="28"/>
      <c r="L263" s="28"/>
      <c r="M263" s="28"/>
      <c r="N263" s="28"/>
      <c r="O263" s="116" t="s">
        <v>368</v>
      </c>
      <c r="P263" s="31" t="s">
        <v>286</v>
      </c>
      <c r="Q263" s="31" t="s">
        <v>153</v>
      </c>
      <c r="R263" s="31" t="s">
        <v>457</v>
      </c>
      <c r="S263" s="279">
        <v>7224000</v>
      </c>
      <c r="T263" s="279">
        <v>6611070</v>
      </c>
      <c r="U263" s="446">
        <f t="shared" si="19"/>
        <v>91.51536544850498</v>
      </c>
    </row>
    <row r="264" spans="1:21" s="4" customFormat="1" ht="25.5" customHeight="1">
      <c r="A264" s="83"/>
      <c r="B264" s="238"/>
      <c r="C264" s="235"/>
      <c r="D264" s="45"/>
      <c r="E264" s="122"/>
      <c r="F264" s="690" t="s">
        <v>540</v>
      </c>
      <c r="G264" s="699"/>
      <c r="H264" s="19"/>
      <c r="I264" s="19"/>
      <c r="J264" s="19"/>
      <c r="K264" s="19"/>
      <c r="L264" s="19"/>
      <c r="M264" s="19"/>
      <c r="N264" s="19"/>
      <c r="O264" s="160" t="s">
        <v>368</v>
      </c>
      <c r="P264" s="20" t="s">
        <v>357</v>
      </c>
      <c r="Q264" s="164" t="s">
        <v>473</v>
      </c>
      <c r="R264" s="164" t="s">
        <v>309</v>
      </c>
      <c r="S264" s="323">
        <f t="shared" ref="S264:T266" si="21">S265</f>
        <v>2455900</v>
      </c>
      <c r="T264" s="323">
        <f t="shared" si="21"/>
        <v>2455900</v>
      </c>
      <c r="U264" s="445">
        <f t="shared" si="19"/>
        <v>100</v>
      </c>
    </row>
    <row r="265" spans="1:21" s="4" customFormat="1" ht="25.5" customHeight="1">
      <c r="A265" s="83"/>
      <c r="B265" s="238"/>
      <c r="C265" s="235"/>
      <c r="D265" s="45"/>
      <c r="E265" s="122"/>
      <c r="F265" s="484" t="s">
        <v>535</v>
      </c>
      <c r="G265" s="692"/>
      <c r="H265" s="19"/>
      <c r="I265" s="19"/>
      <c r="J265" s="19"/>
      <c r="K265" s="19"/>
      <c r="L265" s="19"/>
      <c r="M265" s="19"/>
      <c r="N265" s="19"/>
      <c r="O265" s="116" t="s">
        <v>368</v>
      </c>
      <c r="P265" s="31" t="s">
        <v>536</v>
      </c>
      <c r="Q265" s="31" t="s">
        <v>473</v>
      </c>
      <c r="R265" s="31" t="s">
        <v>309</v>
      </c>
      <c r="S265" s="244">
        <f t="shared" si="21"/>
        <v>2455900</v>
      </c>
      <c r="T265" s="244">
        <f t="shared" si="21"/>
        <v>2455900</v>
      </c>
      <c r="U265" s="446">
        <f t="shared" si="19"/>
        <v>100</v>
      </c>
    </row>
    <row r="266" spans="1:21" s="4" customFormat="1" ht="53.25" customHeight="1">
      <c r="A266" s="83"/>
      <c r="B266" s="238"/>
      <c r="C266" s="235"/>
      <c r="D266" s="45"/>
      <c r="E266" s="122"/>
      <c r="F266" s="484" t="s">
        <v>216</v>
      </c>
      <c r="G266" s="692"/>
      <c r="H266" s="19"/>
      <c r="I266" s="19"/>
      <c r="J266" s="19"/>
      <c r="K266" s="19"/>
      <c r="L266" s="19"/>
      <c r="M266" s="19"/>
      <c r="N266" s="19"/>
      <c r="O266" s="116" t="s">
        <v>368</v>
      </c>
      <c r="P266" s="31" t="s">
        <v>536</v>
      </c>
      <c r="Q266" s="31" t="s">
        <v>492</v>
      </c>
      <c r="R266" s="31" t="s">
        <v>309</v>
      </c>
      <c r="S266" s="244">
        <f t="shared" si="21"/>
        <v>2455900</v>
      </c>
      <c r="T266" s="244">
        <f t="shared" si="21"/>
        <v>2455900</v>
      </c>
      <c r="U266" s="446">
        <f t="shared" si="19"/>
        <v>100</v>
      </c>
    </row>
    <row r="267" spans="1:21" s="4" customFormat="1" ht="49.5" customHeight="1">
      <c r="A267" s="83"/>
      <c r="B267" s="238"/>
      <c r="C267" s="235"/>
      <c r="D267" s="45"/>
      <c r="E267" s="122"/>
      <c r="F267" s="484" t="s">
        <v>526</v>
      </c>
      <c r="G267" s="692"/>
      <c r="H267" s="19"/>
      <c r="I267" s="19"/>
      <c r="J267" s="19"/>
      <c r="K267" s="19"/>
      <c r="L267" s="19"/>
      <c r="M267" s="19"/>
      <c r="N267" s="19"/>
      <c r="O267" s="116" t="s">
        <v>368</v>
      </c>
      <c r="P267" s="31" t="s">
        <v>536</v>
      </c>
      <c r="Q267" s="31" t="s">
        <v>491</v>
      </c>
      <c r="R267" s="31" t="s">
        <v>309</v>
      </c>
      <c r="S267" s="244">
        <f>S268+S275</f>
        <v>2455900</v>
      </c>
      <c r="T267" s="244">
        <f>T268+T275</f>
        <v>2455900</v>
      </c>
      <c r="U267" s="446">
        <f t="shared" si="19"/>
        <v>100</v>
      </c>
    </row>
    <row r="268" spans="1:21" s="4" customFormat="1" ht="30" customHeight="1">
      <c r="A268" s="83"/>
      <c r="B268" s="238"/>
      <c r="C268" s="235"/>
      <c r="D268" s="45"/>
      <c r="E268" s="122"/>
      <c r="F268" s="484" t="s">
        <v>527</v>
      </c>
      <c r="G268" s="692"/>
      <c r="H268" s="19"/>
      <c r="I268" s="19"/>
      <c r="J268" s="19"/>
      <c r="K268" s="19"/>
      <c r="L268" s="19"/>
      <c r="M268" s="19"/>
      <c r="N268" s="19"/>
      <c r="O268" s="116" t="s">
        <v>368</v>
      </c>
      <c r="P268" s="31" t="s">
        <v>536</v>
      </c>
      <c r="Q268" s="31" t="s">
        <v>528</v>
      </c>
      <c r="R268" s="31" t="s">
        <v>309</v>
      </c>
      <c r="S268" s="244">
        <f>S269+S272</f>
        <v>2450000</v>
      </c>
      <c r="T268" s="244">
        <f>T269+T272</f>
        <v>2450000</v>
      </c>
      <c r="U268" s="446">
        <f t="shared" si="19"/>
        <v>100</v>
      </c>
    </row>
    <row r="269" spans="1:21" s="4" customFormat="1" ht="94.5" customHeight="1">
      <c r="A269" s="83"/>
      <c r="B269" s="238"/>
      <c r="C269" s="235"/>
      <c r="D269" s="45"/>
      <c r="E269" s="122"/>
      <c r="F269" s="484" t="s">
        <v>529</v>
      </c>
      <c r="G269" s="503"/>
      <c r="H269" s="19"/>
      <c r="I269" s="19"/>
      <c r="J269" s="19"/>
      <c r="K269" s="19"/>
      <c r="L269" s="19"/>
      <c r="M269" s="19"/>
      <c r="N269" s="19"/>
      <c r="O269" s="116" t="s">
        <v>368</v>
      </c>
      <c r="P269" s="31" t="s">
        <v>536</v>
      </c>
      <c r="Q269" s="31" t="s">
        <v>530</v>
      </c>
      <c r="R269" s="31" t="s">
        <v>309</v>
      </c>
      <c r="S269" s="244">
        <f>S270</f>
        <v>2376500</v>
      </c>
      <c r="T269" s="244">
        <f>T270</f>
        <v>2376500</v>
      </c>
      <c r="U269" s="446">
        <f t="shared" si="19"/>
        <v>100</v>
      </c>
    </row>
    <row r="270" spans="1:21" s="4" customFormat="1" ht="33.75" customHeight="1">
      <c r="A270" s="83"/>
      <c r="B270" s="238"/>
      <c r="C270" s="235"/>
      <c r="D270" s="45"/>
      <c r="E270" s="122"/>
      <c r="F270" s="484" t="s">
        <v>380</v>
      </c>
      <c r="G270" s="674"/>
      <c r="H270" s="19"/>
      <c r="I270" s="19"/>
      <c r="J270" s="19"/>
      <c r="K270" s="19"/>
      <c r="L270" s="19"/>
      <c r="M270" s="19"/>
      <c r="N270" s="19"/>
      <c r="O270" s="116" t="s">
        <v>368</v>
      </c>
      <c r="P270" s="31" t="s">
        <v>536</v>
      </c>
      <c r="Q270" s="31" t="s">
        <v>530</v>
      </c>
      <c r="R270" s="31" t="s">
        <v>379</v>
      </c>
      <c r="S270" s="244">
        <f>S271</f>
        <v>2376500</v>
      </c>
      <c r="T270" s="244">
        <f>T271</f>
        <v>2376500</v>
      </c>
      <c r="U270" s="446">
        <f t="shared" si="19"/>
        <v>100</v>
      </c>
    </row>
    <row r="271" spans="1:21" s="4" customFormat="1" ht="53.25" customHeight="1">
      <c r="A271" s="83"/>
      <c r="B271" s="238"/>
      <c r="C271" s="235"/>
      <c r="D271" s="45"/>
      <c r="E271" s="122"/>
      <c r="F271" s="484" t="s">
        <v>449</v>
      </c>
      <c r="G271" s="674"/>
      <c r="H271" s="19"/>
      <c r="I271" s="19"/>
      <c r="J271" s="19"/>
      <c r="K271" s="19"/>
      <c r="L271" s="19"/>
      <c r="M271" s="19"/>
      <c r="N271" s="19"/>
      <c r="O271" s="116" t="s">
        <v>368</v>
      </c>
      <c r="P271" s="31" t="s">
        <v>536</v>
      </c>
      <c r="Q271" s="31" t="s">
        <v>530</v>
      </c>
      <c r="R271" s="31" t="s">
        <v>448</v>
      </c>
      <c r="S271" s="244">
        <v>2376500</v>
      </c>
      <c r="T271" s="244">
        <v>2376500</v>
      </c>
      <c r="U271" s="446">
        <f t="shared" si="19"/>
        <v>100</v>
      </c>
    </row>
    <row r="272" spans="1:21" s="4" customFormat="1" ht="83.25" customHeight="1">
      <c r="A272" s="83"/>
      <c r="B272" s="238"/>
      <c r="C272" s="235"/>
      <c r="D272" s="45"/>
      <c r="E272" s="122"/>
      <c r="F272" s="497" t="s">
        <v>533</v>
      </c>
      <c r="G272" s="696"/>
      <c r="H272" s="19"/>
      <c r="I272" s="19"/>
      <c r="J272" s="19"/>
      <c r="K272" s="19"/>
      <c r="L272" s="19"/>
      <c r="M272" s="19"/>
      <c r="N272" s="19"/>
      <c r="O272" s="116" t="s">
        <v>368</v>
      </c>
      <c r="P272" s="31" t="s">
        <v>536</v>
      </c>
      <c r="Q272" s="31" t="s">
        <v>534</v>
      </c>
      <c r="R272" s="31" t="s">
        <v>309</v>
      </c>
      <c r="S272" s="244">
        <f>S273</f>
        <v>73500</v>
      </c>
      <c r="T272" s="244">
        <f>T273</f>
        <v>73500</v>
      </c>
      <c r="U272" s="446">
        <f t="shared" si="19"/>
        <v>100</v>
      </c>
    </row>
    <row r="273" spans="1:138" s="4" customFormat="1" ht="36.75" customHeight="1">
      <c r="A273" s="83"/>
      <c r="B273" s="238"/>
      <c r="C273" s="235"/>
      <c r="D273" s="45"/>
      <c r="E273" s="122"/>
      <c r="F273" s="484" t="s">
        <v>380</v>
      </c>
      <c r="G273" s="674"/>
      <c r="H273" s="19"/>
      <c r="I273" s="19"/>
      <c r="J273" s="19"/>
      <c r="K273" s="19"/>
      <c r="L273" s="19"/>
      <c r="M273" s="19"/>
      <c r="N273" s="19"/>
      <c r="O273" s="116" t="s">
        <v>368</v>
      </c>
      <c r="P273" s="31" t="s">
        <v>536</v>
      </c>
      <c r="Q273" s="31" t="s">
        <v>534</v>
      </c>
      <c r="R273" s="31" t="s">
        <v>379</v>
      </c>
      <c r="S273" s="244">
        <f>S274</f>
        <v>73500</v>
      </c>
      <c r="T273" s="244">
        <f>T274</f>
        <v>73500</v>
      </c>
      <c r="U273" s="446">
        <f t="shared" si="19"/>
        <v>100</v>
      </c>
    </row>
    <row r="274" spans="1:138" s="4" customFormat="1" ht="51.75" customHeight="1">
      <c r="A274" s="83"/>
      <c r="B274" s="238"/>
      <c r="C274" s="235"/>
      <c r="D274" s="45"/>
      <c r="E274" s="122"/>
      <c r="F274" s="484" t="s">
        <v>449</v>
      </c>
      <c r="G274" s="674"/>
      <c r="H274" s="19"/>
      <c r="I274" s="19"/>
      <c r="J274" s="19"/>
      <c r="K274" s="19"/>
      <c r="L274" s="19"/>
      <c r="M274" s="19"/>
      <c r="N274" s="19"/>
      <c r="O274" s="116" t="s">
        <v>368</v>
      </c>
      <c r="P274" s="31" t="s">
        <v>536</v>
      </c>
      <c r="Q274" s="31" t="s">
        <v>534</v>
      </c>
      <c r="R274" s="31" t="s">
        <v>448</v>
      </c>
      <c r="S274" s="244">
        <v>73500</v>
      </c>
      <c r="T274" s="244">
        <v>73500</v>
      </c>
      <c r="U274" s="446">
        <f t="shared" si="19"/>
        <v>100</v>
      </c>
    </row>
    <row r="275" spans="1:138" s="4" customFormat="1" ht="56.25" customHeight="1">
      <c r="A275" s="83"/>
      <c r="B275" s="238"/>
      <c r="C275" s="235"/>
      <c r="D275" s="45"/>
      <c r="E275" s="122"/>
      <c r="F275" s="497" t="s">
        <v>537</v>
      </c>
      <c r="G275" s="499"/>
      <c r="H275" s="19"/>
      <c r="I275" s="19"/>
      <c r="J275" s="19"/>
      <c r="K275" s="19"/>
      <c r="L275" s="19"/>
      <c r="M275" s="19"/>
      <c r="N275" s="19"/>
      <c r="O275" s="116" t="s">
        <v>368</v>
      </c>
      <c r="P275" s="31" t="s">
        <v>536</v>
      </c>
      <c r="Q275" s="31" t="s">
        <v>538</v>
      </c>
      <c r="R275" s="31" t="s">
        <v>309</v>
      </c>
      <c r="S275" s="244">
        <f t="shared" ref="S275:T277" si="22">S276</f>
        <v>5900</v>
      </c>
      <c r="T275" s="244">
        <f t="shared" si="22"/>
        <v>5900</v>
      </c>
      <c r="U275" s="446">
        <f t="shared" si="19"/>
        <v>100</v>
      </c>
    </row>
    <row r="276" spans="1:138" s="4" customFormat="1" ht="39" customHeight="1">
      <c r="A276" s="83"/>
      <c r="B276" s="238"/>
      <c r="C276" s="235"/>
      <c r="D276" s="45"/>
      <c r="E276" s="122"/>
      <c r="F276" s="500" t="s">
        <v>430</v>
      </c>
      <c r="G276" s="716"/>
      <c r="H276" s="19"/>
      <c r="I276" s="19"/>
      <c r="J276" s="19"/>
      <c r="K276" s="19"/>
      <c r="L276" s="19"/>
      <c r="M276" s="19"/>
      <c r="N276" s="19"/>
      <c r="O276" s="116" t="s">
        <v>368</v>
      </c>
      <c r="P276" s="31" t="s">
        <v>536</v>
      </c>
      <c r="Q276" s="31" t="s">
        <v>177</v>
      </c>
      <c r="R276" s="31" t="s">
        <v>309</v>
      </c>
      <c r="S276" s="244">
        <f t="shared" si="22"/>
        <v>5900</v>
      </c>
      <c r="T276" s="244">
        <f t="shared" si="22"/>
        <v>5900</v>
      </c>
      <c r="U276" s="446">
        <f t="shared" si="19"/>
        <v>100</v>
      </c>
    </row>
    <row r="277" spans="1:138" s="4" customFormat="1" ht="38.25" customHeight="1">
      <c r="A277" s="83"/>
      <c r="B277" s="238"/>
      <c r="C277" s="235"/>
      <c r="D277" s="45"/>
      <c r="E277" s="122"/>
      <c r="F277" s="484" t="s">
        <v>380</v>
      </c>
      <c r="G277" s="674"/>
      <c r="H277" s="28"/>
      <c r="I277" s="28"/>
      <c r="J277" s="28"/>
      <c r="K277" s="28"/>
      <c r="L277" s="28"/>
      <c r="M277" s="28"/>
      <c r="N277" s="28"/>
      <c r="O277" s="116" t="s">
        <v>368</v>
      </c>
      <c r="P277" s="31" t="s">
        <v>536</v>
      </c>
      <c r="Q277" s="31" t="s">
        <v>177</v>
      </c>
      <c r="R277" s="31" t="s">
        <v>379</v>
      </c>
      <c r="S277" s="244">
        <f t="shared" si="22"/>
        <v>5900</v>
      </c>
      <c r="T277" s="244">
        <f t="shared" si="22"/>
        <v>5900</v>
      </c>
      <c r="U277" s="446">
        <f t="shared" si="19"/>
        <v>100</v>
      </c>
    </row>
    <row r="278" spans="1:138" s="4" customFormat="1" ht="49.5" customHeight="1">
      <c r="A278" s="83"/>
      <c r="B278" s="238"/>
      <c r="C278" s="235"/>
      <c r="D278" s="45"/>
      <c r="E278" s="122"/>
      <c r="F278" s="484" t="s">
        <v>449</v>
      </c>
      <c r="G278" s="674"/>
      <c r="H278" s="28"/>
      <c r="I278" s="28"/>
      <c r="J278" s="28"/>
      <c r="K278" s="28"/>
      <c r="L278" s="28"/>
      <c r="M278" s="28"/>
      <c r="N278" s="28"/>
      <c r="O278" s="116" t="s">
        <v>368</v>
      </c>
      <c r="P278" s="31" t="s">
        <v>536</v>
      </c>
      <c r="Q278" s="31" t="s">
        <v>177</v>
      </c>
      <c r="R278" s="31" t="s">
        <v>448</v>
      </c>
      <c r="S278" s="244">
        <v>5900</v>
      </c>
      <c r="T278" s="244">
        <v>5900</v>
      </c>
      <c r="U278" s="446">
        <f t="shared" si="19"/>
        <v>100</v>
      </c>
    </row>
    <row r="279" spans="1:138" s="102" customFormat="1" ht="47.25" customHeight="1">
      <c r="A279" s="99"/>
      <c r="B279" s="131"/>
      <c r="C279" s="132"/>
      <c r="D279" s="53"/>
      <c r="E279" s="123"/>
      <c r="F279" s="717" t="s">
        <v>252</v>
      </c>
      <c r="G279" s="718"/>
      <c r="H279" s="424"/>
      <c r="I279" s="424"/>
      <c r="J279" s="424"/>
      <c r="K279" s="424"/>
      <c r="L279" s="424"/>
      <c r="M279" s="424"/>
      <c r="N279" s="424"/>
      <c r="O279" s="422" t="s">
        <v>253</v>
      </c>
      <c r="P279" s="413" t="s">
        <v>307</v>
      </c>
      <c r="Q279" s="413" t="s">
        <v>473</v>
      </c>
      <c r="R279" s="413" t="s">
        <v>309</v>
      </c>
      <c r="S279" s="425">
        <f>S281</f>
        <v>1868100</v>
      </c>
      <c r="T279" s="425">
        <f>T281</f>
        <v>1868100</v>
      </c>
      <c r="U279" s="415">
        <f t="shared" si="19"/>
        <v>100</v>
      </c>
      <c r="EH279" s="448"/>
    </row>
    <row r="280" spans="1:138" s="102" customFormat="1" ht="34.5" customHeight="1">
      <c r="A280" s="99"/>
      <c r="B280" s="131"/>
      <c r="C280" s="132"/>
      <c r="D280" s="53"/>
      <c r="E280" s="123"/>
      <c r="F280" s="670" t="s">
        <v>310</v>
      </c>
      <c r="G280" s="671"/>
      <c r="H280" s="19"/>
      <c r="I280" s="19"/>
      <c r="J280" s="19"/>
      <c r="K280" s="19"/>
      <c r="L280" s="19"/>
      <c r="M280" s="19"/>
      <c r="N280" s="19">
        <f>M280-H280</f>
        <v>0</v>
      </c>
      <c r="O280" s="160" t="s">
        <v>253</v>
      </c>
      <c r="P280" s="20" t="s">
        <v>307</v>
      </c>
      <c r="Q280" s="20" t="s">
        <v>473</v>
      </c>
      <c r="R280" s="20" t="s">
        <v>309</v>
      </c>
      <c r="S280" s="187">
        <f>S281</f>
        <v>1868100</v>
      </c>
      <c r="T280" s="187">
        <f>T281</f>
        <v>1868100</v>
      </c>
      <c r="U280" s="445">
        <f t="shared" si="19"/>
        <v>100</v>
      </c>
    </row>
    <row r="281" spans="1:138" s="102" customFormat="1" ht="30" customHeight="1">
      <c r="A281" s="99"/>
      <c r="B281" s="131"/>
      <c r="C281" s="132"/>
      <c r="D281" s="53"/>
      <c r="E281" s="123"/>
      <c r="F281" s="484" t="s">
        <v>412</v>
      </c>
      <c r="G281" s="485"/>
      <c r="H281" s="486"/>
      <c r="I281" s="25" t="e">
        <f>I290+#REF!</f>
        <v>#REF!</v>
      </c>
      <c r="J281" s="25" t="e">
        <f>J290+#REF!</f>
        <v>#REF!</v>
      </c>
      <c r="K281" s="25" t="e">
        <f>K290+#REF!</f>
        <v>#REF!</v>
      </c>
      <c r="L281" s="25" t="e">
        <f>L290+#REF!</f>
        <v>#REF!</v>
      </c>
      <c r="M281" s="25" t="e">
        <f>M290+#REF!</f>
        <v>#REF!</v>
      </c>
      <c r="N281" s="25" t="e">
        <f>N290+#REF!</f>
        <v>#REF!</v>
      </c>
      <c r="O281" s="116" t="s">
        <v>253</v>
      </c>
      <c r="P281" s="31" t="s">
        <v>324</v>
      </c>
      <c r="Q281" s="271" t="s">
        <v>471</v>
      </c>
      <c r="R281" s="31" t="s">
        <v>309</v>
      </c>
      <c r="S281" s="326">
        <f>S282</f>
        <v>1868100</v>
      </c>
      <c r="T281" s="326">
        <f>T282</f>
        <v>1868100</v>
      </c>
      <c r="U281" s="446">
        <f t="shared" si="19"/>
        <v>100</v>
      </c>
    </row>
    <row r="282" spans="1:138" s="102" customFormat="1" ht="32.25" customHeight="1">
      <c r="A282" s="99"/>
      <c r="B282" s="131"/>
      <c r="C282" s="132"/>
      <c r="D282" s="53"/>
      <c r="E282" s="123"/>
      <c r="F282" s="486" t="s">
        <v>413</v>
      </c>
      <c r="G282" s="487"/>
      <c r="H282" s="25"/>
      <c r="I282" s="25"/>
      <c r="J282" s="25"/>
      <c r="K282" s="25"/>
      <c r="L282" s="25"/>
      <c r="M282" s="25"/>
      <c r="N282" s="25"/>
      <c r="O282" s="116" t="s">
        <v>253</v>
      </c>
      <c r="P282" s="168" t="s">
        <v>324</v>
      </c>
      <c r="Q282" s="138" t="s">
        <v>472</v>
      </c>
      <c r="R282" s="176" t="s">
        <v>309</v>
      </c>
      <c r="S282" s="326">
        <f>S284+S289</f>
        <v>1868100</v>
      </c>
      <c r="T282" s="326">
        <f>T284+T289</f>
        <v>1868100</v>
      </c>
      <c r="U282" s="446">
        <f t="shared" si="19"/>
        <v>100</v>
      </c>
    </row>
    <row r="283" spans="1:138" s="102" customFormat="1" ht="50.25" customHeight="1">
      <c r="A283" s="99"/>
      <c r="B283" s="131"/>
      <c r="C283" s="132"/>
      <c r="D283" s="53"/>
      <c r="E283" s="123"/>
      <c r="F283" s="484" t="s">
        <v>31</v>
      </c>
      <c r="G283" s="485"/>
      <c r="H283" s="224"/>
      <c r="I283" s="25"/>
      <c r="J283" s="25"/>
      <c r="K283" s="25"/>
      <c r="L283" s="25"/>
      <c r="M283" s="25"/>
      <c r="N283" s="25"/>
      <c r="O283" s="116" t="s">
        <v>253</v>
      </c>
      <c r="P283" s="31" t="s">
        <v>324</v>
      </c>
      <c r="Q283" s="173" t="s">
        <v>34</v>
      </c>
      <c r="R283" s="31" t="s">
        <v>309</v>
      </c>
      <c r="S283" s="326">
        <f>S284+S289</f>
        <v>1868100</v>
      </c>
      <c r="T283" s="326">
        <f>T284+T289</f>
        <v>1868100</v>
      </c>
      <c r="U283" s="446">
        <f t="shared" si="19"/>
        <v>100</v>
      </c>
    </row>
    <row r="284" spans="1:138" s="102" customFormat="1" ht="50.25" customHeight="1">
      <c r="A284" s="99"/>
      <c r="B284" s="131"/>
      <c r="C284" s="132"/>
      <c r="D284" s="53"/>
      <c r="E284" s="123"/>
      <c r="F284" s="484" t="s">
        <v>414</v>
      </c>
      <c r="G284" s="485"/>
      <c r="H284" s="486"/>
      <c r="I284" s="25"/>
      <c r="J284" s="25"/>
      <c r="K284" s="25"/>
      <c r="L284" s="25"/>
      <c r="M284" s="25"/>
      <c r="N284" s="25"/>
      <c r="O284" s="116" t="s">
        <v>253</v>
      </c>
      <c r="P284" s="31" t="s">
        <v>324</v>
      </c>
      <c r="Q284" s="31" t="s">
        <v>36</v>
      </c>
      <c r="R284" s="31" t="s">
        <v>309</v>
      </c>
      <c r="S284" s="326">
        <f>S285+S287</f>
        <v>866838.04</v>
      </c>
      <c r="T284" s="326">
        <f>T285+T287</f>
        <v>866838.04</v>
      </c>
      <c r="U284" s="446">
        <f t="shared" si="19"/>
        <v>100</v>
      </c>
    </row>
    <row r="285" spans="1:138" s="102" customFormat="1" ht="94.5" customHeight="1">
      <c r="A285" s="99"/>
      <c r="B285" s="131"/>
      <c r="C285" s="132"/>
      <c r="D285" s="53"/>
      <c r="E285" s="123"/>
      <c r="F285" s="484" t="s">
        <v>376</v>
      </c>
      <c r="G285" s="674"/>
      <c r="H285" s="25"/>
      <c r="I285" s="25"/>
      <c r="J285" s="25"/>
      <c r="K285" s="25"/>
      <c r="L285" s="25"/>
      <c r="M285" s="25"/>
      <c r="N285" s="25"/>
      <c r="O285" s="116" t="s">
        <v>253</v>
      </c>
      <c r="P285" s="31" t="s">
        <v>324</v>
      </c>
      <c r="Q285" s="31" t="s">
        <v>36</v>
      </c>
      <c r="R285" s="31" t="s">
        <v>377</v>
      </c>
      <c r="S285" s="326">
        <f>S286</f>
        <v>863088.04</v>
      </c>
      <c r="T285" s="326">
        <f>T286</f>
        <v>863088.04</v>
      </c>
      <c r="U285" s="446">
        <f t="shared" si="19"/>
        <v>100</v>
      </c>
    </row>
    <row r="286" spans="1:138" s="102" customFormat="1" ht="45.75" customHeight="1">
      <c r="A286" s="99"/>
      <c r="B286" s="131"/>
      <c r="C286" s="132"/>
      <c r="D286" s="53"/>
      <c r="E286" s="123"/>
      <c r="F286" s="484" t="s">
        <v>446</v>
      </c>
      <c r="G286" s="674"/>
      <c r="H286" s="25"/>
      <c r="I286" s="25"/>
      <c r="J286" s="25"/>
      <c r="K286" s="25"/>
      <c r="L286" s="25"/>
      <c r="M286" s="25"/>
      <c r="N286" s="25"/>
      <c r="O286" s="116" t="s">
        <v>253</v>
      </c>
      <c r="P286" s="31" t="s">
        <v>324</v>
      </c>
      <c r="Q286" s="31" t="s">
        <v>36</v>
      </c>
      <c r="R286" s="31" t="s">
        <v>447</v>
      </c>
      <c r="S286" s="326">
        <v>863088.04</v>
      </c>
      <c r="T286" s="326">
        <v>863088.04</v>
      </c>
      <c r="U286" s="446">
        <f t="shared" si="19"/>
        <v>100</v>
      </c>
    </row>
    <row r="287" spans="1:138" s="102" customFormat="1" ht="35.25" customHeight="1">
      <c r="A287" s="99"/>
      <c r="B287" s="131"/>
      <c r="C287" s="132"/>
      <c r="D287" s="53"/>
      <c r="E287" s="123"/>
      <c r="F287" s="484" t="s">
        <v>380</v>
      </c>
      <c r="G287" s="674"/>
      <c r="H287" s="25"/>
      <c r="I287" s="25"/>
      <c r="J287" s="25"/>
      <c r="K287" s="25"/>
      <c r="L287" s="25"/>
      <c r="M287" s="25"/>
      <c r="N287" s="25"/>
      <c r="O287" s="116" t="s">
        <v>253</v>
      </c>
      <c r="P287" s="31" t="s">
        <v>324</v>
      </c>
      <c r="Q287" s="31" t="s">
        <v>36</v>
      </c>
      <c r="R287" s="31" t="s">
        <v>379</v>
      </c>
      <c r="S287" s="279">
        <f>S288</f>
        <v>3750</v>
      </c>
      <c r="T287" s="279">
        <f>T288</f>
        <v>3750</v>
      </c>
      <c r="U287" s="446">
        <f t="shared" si="19"/>
        <v>100</v>
      </c>
    </row>
    <row r="288" spans="1:138" s="102" customFormat="1" ht="51" customHeight="1">
      <c r="A288" s="99"/>
      <c r="B288" s="131"/>
      <c r="C288" s="132"/>
      <c r="D288" s="53"/>
      <c r="E288" s="123"/>
      <c r="F288" s="484" t="s">
        <v>449</v>
      </c>
      <c r="G288" s="674"/>
      <c r="H288" s="25"/>
      <c r="I288" s="25"/>
      <c r="J288" s="25"/>
      <c r="K288" s="25"/>
      <c r="L288" s="25"/>
      <c r="M288" s="25"/>
      <c r="N288" s="25"/>
      <c r="O288" s="116" t="s">
        <v>253</v>
      </c>
      <c r="P288" s="31" t="s">
        <v>324</v>
      </c>
      <c r="Q288" s="31" t="s">
        <v>36</v>
      </c>
      <c r="R288" s="31" t="s">
        <v>448</v>
      </c>
      <c r="S288" s="279">
        <v>3750</v>
      </c>
      <c r="T288" s="279">
        <v>3750</v>
      </c>
      <c r="U288" s="446">
        <f t="shared" si="19"/>
        <v>100</v>
      </c>
    </row>
    <row r="289" spans="1:21" s="102" customFormat="1" ht="47.25" customHeight="1">
      <c r="A289" s="99"/>
      <c r="B289" s="131"/>
      <c r="C289" s="132"/>
      <c r="D289" s="53"/>
      <c r="E289" s="123"/>
      <c r="F289" s="484" t="s">
        <v>385</v>
      </c>
      <c r="G289" s="674"/>
      <c r="H289" s="25"/>
      <c r="I289" s="25"/>
      <c r="J289" s="25"/>
      <c r="K289" s="25"/>
      <c r="L289" s="25"/>
      <c r="M289" s="25"/>
      <c r="N289" s="25"/>
      <c r="O289" s="116" t="s">
        <v>253</v>
      </c>
      <c r="P289" s="31" t="s">
        <v>324</v>
      </c>
      <c r="Q289" s="31" t="s">
        <v>40</v>
      </c>
      <c r="R289" s="31" t="s">
        <v>309</v>
      </c>
      <c r="S289" s="279">
        <f>S290</f>
        <v>1001261.96</v>
      </c>
      <c r="T289" s="279">
        <f>T290</f>
        <v>1001261.96</v>
      </c>
      <c r="U289" s="446">
        <f t="shared" si="19"/>
        <v>100</v>
      </c>
    </row>
    <row r="290" spans="1:21" s="102" customFormat="1" ht="98.25" customHeight="1">
      <c r="A290" s="99"/>
      <c r="B290" s="131"/>
      <c r="C290" s="132"/>
      <c r="D290" s="53"/>
      <c r="E290" s="123"/>
      <c r="F290" s="484" t="s">
        <v>376</v>
      </c>
      <c r="G290" s="674"/>
      <c r="H290" s="25"/>
      <c r="I290" s="28"/>
      <c r="J290" s="28"/>
      <c r="K290" s="28">
        <f>35385-35385+156+2746</f>
        <v>2902</v>
      </c>
      <c r="L290" s="28">
        <v>35385</v>
      </c>
      <c r="M290" s="28">
        <f>H290+I290+J290+K290+L290</f>
        <v>38287</v>
      </c>
      <c r="N290" s="28">
        <f>M290-H290</f>
        <v>38287</v>
      </c>
      <c r="O290" s="116" t="s">
        <v>253</v>
      </c>
      <c r="P290" s="31" t="s">
        <v>324</v>
      </c>
      <c r="Q290" s="31" t="s">
        <v>40</v>
      </c>
      <c r="R290" s="31" t="s">
        <v>377</v>
      </c>
      <c r="S290" s="279">
        <f>S291</f>
        <v>1001261.96</v>
      </c>
      <c r="T290" s="279">
        <f>T291</f>
        <v>1001261.96</v>
      </c>
      <c r="U290" s="446">
        <f t="shared" si="19"/>
        <v>100</v>
      </c>
    </row>
    <row r="291" spans="1:21" s="102" customFormat="1" ht="50.25" customHeight="1">
      <c r="A291" s="99"/>
      <c r="B291" s="131"/>
      <c r="C291" s="132"/>
      <c r="D291" s="53"/>
      <c r="E291" s="123"/>
      <c r="F291" s="484" t="s">
        <v>446</v>
      </c>
      <c r="G291" s="674"/>
      <c r="H291" s="25"/>
      <c r="I291" s="28"/>
      <c r="J291" s="28"/>
      <c r="K291" s="28"/>
      <c r="L291" s="28"/>
      <c r="M291" s="28"/>
      <c r="N291" s="28"/>
      <c r="O291" s="116" t="s">
        <v>253</v>
      </c>
      <c r="P291" s="31" t="s">
        <v>324</v>
      </c>
      <c r="Q291" s="31" t="s">
        <v>40</v>
      </c>
      <c r="R291" s="31" t="s">
        <v>447</v>
      </c>
      <c r="S291" s="279">
        <v>1001261.96</v>
      </c>
      <c r="T291" s="279">
        <v>1001261.96</v>
      </c>
      <c r="U291" s="446">
        <f t="shared" si="19"/>
        <v>100</v>
      </c>
    </row>
    <row r="292" spans="1:21" s="102" customFormat="1" ht="52.5" customHeight="1">
      <c r="A292" s="99"/>
      <c r="B292" s="131"/>
      <c r="C292" s="132"/>
      <c r="D292" s="53"/>
      <c r="E292" s="123"/>
      <c r="F292" s="672" t="s">
        <v>444</v>
      </c>
      <c r="G292" s="672"/>
      <c r="H292" s="426"/>
      <c r="I292" s="421"/>
      <c r="J292" s="421"/>
      <c r="K292" s="421"/>
      <c r="L292" s="421"/>
      <c r="M292" s="421"/>
      <c r="N292" s="421"/>
      <c r="O292" s="422" t="s">
        <v>445</v>
      </c>
      <c r="P292" s="413" t="s">
        <v>307</v>
      </c>
      <c r="Q292" s="413" t="s">
        <v>473</v>
      </c>
      <c r="R292" s="413" t="s">
        <v>309</v>
      </c>
      <c r="S292" s="423">
        <f>S293+S328+S361+S369</f>
        <v>66573811.540000007</v>
      </c>
      <c r="T292" s="423">
        <f>T293+T328+T361+T369</f>
        <v>66573811.540000007</v>
      </c>
      <c r="U292" s="415">
        <f t="shared" si="19"/>
        <v>100</v>
      </c>
    </row>
    <row r="293" spans="1:21" s="102" customFormat="1" ht="27.75" customHeight="1">
      <c r="A293" s="99"/>
      <c r="B293" s="131"/>
      <c r="C293" s="132"/>
      <c r="D293" s="53"/>
      <c r="E293" s="123"/>
      <c r="F293" s="670" t="s">
        <v>260</v>
      </c>
      <c r="G293" s="671"/>
      <c r="H293" s="19"/>
      <c r="I293" s="19"/>
      <c r="J293" s="19"/>
      <c r="K293" s="19"/>
      <c r="L293" s="19"/>
      <c r="M293" s="28"/>
      <c r="N293" s="28">
        <f>M293-H293</f>
        <v>0</v>
      </c>
      <c r="O293" s="160" t="s">
        <v>445</v>
      </c>
      <c r="P293" s="20" t="s">
        <v>339</v>
      </c>
      <c r="Q293" s="20" t="s">
        <v>473</v>
      </c>
      <c r="R293" s="20" t="s">
        <v>309</v>
      </c>
      <c r="S293" s="323">
        <f>S294+S301</f>
        <v>20060126.760000002</v>
      </c>
      <c r="T293" s="323">
        <f>T294+T301</f>
        <v>20060126.760000002</v>
      </c>
      <c r="U293" s="445">
        <f t="shared" si="19"/>
        <v>100</v>
      </c>
    </row>
    <row r="294" spans="1:21" s="102" customFormat="1" ht="26.25" customHeight="1">
      <c r="A294" s="99"/>
      <c r="B294" s="131"/>
      <c r="C294" s="132"/>
      <c r="D294" s="53"/>
      <c r="E294" s="123"/>
      <c r="F294" s="670" t="s">
        <v>29</v>
      </c>
      <c r="G294" s="671"/>
      <c r="H294" s="19">
        <f t="shared" ref="H294:N294" si="23">H295+H332</f>
        <v>136510</v>
      </c>
      <c r="I294" s="19">
        <f t="shared" si="23"/>
        <v>0</v>
      </c>
      <c r="J294" s="19">
        <f t="shared" si="23"/>
        <v>0</v>
      </c>
      <c r="K294" s="19">
        <f t="shared" si="23"/>
        <v>3473</v>
      </c>
      <c r="L294" s="19">
        <f t="shared" si="23"/>
        <v>0</v>
      </c>
      <c r="M294" s="19">
        <f t="shared" si="23"/>
        <v>139983</v>
      </c>
      <c r="N294" s="19">
        <f t="shared" si="23"/>
        <v>3473</v>
      </c>
      <c r="O294" s="160" t="s">
        <v>445</v>
      </c>
      <c r="P294" s="20" t="s">
        <v>30</v>
      </c>
      <c r="Q294" s="20" t="s">
        <v>473</v>
      </c>
      <c r="R294" s="20" t="s">
        <v>309</v>
      </c>
      <c r="S294" s="323">
        <f>S295</f>
        <v>19360126.760000002</v>
      </c>
      <c r="T294" s="323">
        <f>T295</f>
        <v>19360126.760000002</v>
      </c>
      <c r="U294" s="445">
        <f t="shared" si="19"/>
        <v>100</v>
      </c>
    </row>
    <row r="295" spans="1:21" s="102" customFormat="1" ht="50.25" customHeight="1">
      <c r="A295" s="99"/>
      <c r="B295" s="131"/>
      <c r="C295" s="132"/>
      <c r="D295" s="53"/>
      <c r="E295" s="123"/>
      <c r="F295" s="482" t="s">
        <v>207</v>
      </c>
      <c r="G295" s="494"/>
      <c r="H295" s="28"/>
      <c r="I295" s="28"/>
      <c r="J295" s="28"/>
      <c r="K295" s="28"/>
      <c r="L295" s="28"/>
      <c r="M295" s="28"/>
      <c r="N295" s="28"/>
      <c r="O295" s="116" t="s">
        <v>445</v>
      </c>
      <c r="P295" s="31" t="s">
        <v>30</v>
      </c>
      <c r="Q295" s="31" t="s">
        <v>500</v>
      </c>
      <c r="R295" s="31" t="s">
        <v>309</v>
      </c>
      <c r="S295" s="244">
        <f>S298</f>
        <v>19360126.760000002</v>
      </c>
      <c r="T295" s="244">
        <f>T298</f>
        <v>19360126.760000002</v>
      </c>
      <c r="U295" s="446">
        <f t="shared" si="19"/>
        <v>100</v>
      </c>
    </row>
    <row r="296" spans="1:21" s="102" customFormat="1" ht="37.5" customHeight="1">
      <c r="A296" s="99"/>
      <c r="B296" s="131"/>
      <c r="C296" s="132"/>
      <c r="D296" s="53"/>
      <c r="E296" s="123"/>
      <c r="F296" s="482" t="s">
        <v>208</v>
      </c>
      <c r="G296" s="719"/>
      <c r="H296" s="28"/>
      <c r="I296" s="28"/>
      <c r="J296" s="28"/>
      <c r="K296" s="28"/>
      <c r="L296" s="28"/>
      <c r="M296" s="28"/>
      <c r="N296" s="28"/>
      <c r="O296" s="116" t="s">
        <v>445</v>
      </c>
      <c r="P296" s="31" t="s">
        <v>30</v>
      </c>
      <c r="Q296" s="31" t="s">
        <v>499</v>
      </c>
      <c r="R296" s="31" t="s">
        <v>309</v>
      </c>
      <c r="S296" s="244">
        <f t="shared" ref="S296:T299" si="24">S297</f>
        <v>19360126.760000002</v>
      </c>
      <c r="T296" s="244">
        <f t="shared" si="24"/>
        <v>19360126.760000002</v>
      </c>
      <c r="U296" s="446">
        <f t="shared" si="19"/>
        <v>100</v>
      </c>
    </row>
    <row r="297" spans="1:21" s="102" customFormat="1" ht="51.75" customHeight="1">
      <c r="A297" s="99"/>
      <c r="B297" s="131"/>
      <c r="C297" s="132"/>
      <c r="D297" s="53"/>
      <c r="E297" s="123"/>
      <c r="F297" s="482" t="s">
        <v>205</v>
      </c>
      <c r="G297" s="719"/>
      <c r="H297" s="28"/>
      <c r="I297" s="28"/>
      <c r="J297" s="28"/>
      <c r="K297" s="28"/>
      <c r="L297" s="28"/>
      <c r="M297" s="28"/>
      <c r="N297" s="28"/>
      <c r="O297" s="116" t="s">
        <v>445</v>
      </c>
      <c r="P297" s="31" t="s">
        <v>30</v>
      </c>
      <c r="Q297" s="31" t="s">
        <v>148</v>
      </c>
      <c r="R297" s="31" t="s">
        <v>309</v>
      </c>
      <c r="S297" s="244">
        <f t="shared" si="24"/>
        <v>19360126.760000002</v>
      </c>
      <c r="T297" s="244">
        <f t="shared" si="24"/>
        <v>19360126.760000002</v>
      </c>
      <c r="U297" s="446">
        <f t="shared" si="19"/>
        <v>100</v>
      </c>
    </row>
    <row r="298" spans="1:21" s="102" customFormat="1" ht="48.75" customHeight="1">
      <c r="A298" s="99"/>
      <c r="B298" s="131"/>
      <c r="C298" s="132"/>
      <c r="D298" s="53"/>
      <c r="E298" s="123"/>
      <c r="F298" s="515" t="s">
        <v>235</v>
      </c>
      <c r="G298" s="694"/>
      <c r="H298" s="28"/>
      <c r="I298" s="28"/>
      <c r="J298" s="28"/>
      <c r="K298" s="28"/>
      <c r="L298" s="28"/>
      <c r="M298" s="28"/>
      <c r="N298" s="28"/>
      <c r="O298" s="116" t="s">
        <v>445</v>
      </c>
      <c r="P298" s="31" t="s">
        <v>30</v>
      </c>
      <c r="Q298" s="31" t="s">
        <v>147</v>
      </c>
      <c r="R298" s="31" t="s">
        <v>309</v>
      </c>
      <c r="S298" s="244">
        <f t="shared" si="24"/>
        <v>19360126.760000002</v>
      </c>
      <c r="T298" s="244">
        <f t="shared" si="24"/>
        <v>19360126.760000002</v>
      </c>
      <c r="U298" s="446">
        <f t="shared" si="19"/>
        <v>100</v>
      </c>
    </row>
    <row r="299" spans="1:21" s="102" customFormat="1" ht="54" customHeight="1">
      <c r="A299" s="99"/>
      <c r="B299" s="131"/>
      <c r="C299" s="132"/>
      <c r="D299" s="53"/>
      <c r="E299" s="123"/>
      <c r="F299" s="487" t="s">
        <v>243</v>
      </c>
      <c r="G299" s="487"/>
      <c r="H299" s="28"/>
      <c r="I299" s="28"/>
      <c r="J299" s="28"/>
      <c r="K299" s="28"/>
      <c r="L299" s="28"/>
      <c r="M299" s="28"/>
      <c r="N299" s="28"/>
      <c r="O299" s="116" t="s">
        <v>445</v>
      </c>
      <c r="P299" s="31" t="s">
        <v>30</v>
      </c>
      <c r="Q299" s="31" t="s">
        <v>147</v>
      </c>
      <c r="R299" s="31" t="s">
        <v>369</v>
      </c>
      <c r="S299" s="244">
        <f t="shared" si="24"/>
        <v>19360126.760000002</v>
      </c>
      <c r="T299" s="244">
        <f t="shared" si="24"/>
        <v>19360126.760000002</v>
      </c>
      <c r="U299" s="446">
        <f t="shared" si="19"/>
        <v>100</v>
      </c>
    </row>
    <row r="300" spans="1:21" s="102" customFormat="1" ht="30" customHeight="1">
      <c r="A300" s="99"/>
      <c r="B300" s="131"/>
      <c r="C300" s="132"/>
      <c r="D300" s="53"/>
      <c r="E300" s="123"/>
      <c r="F300" s="484" t="s">
        <v>456</v>
      </c>
      <c r="G300" s="674"/>
      <c r="H300" s="28"/>
      <c r="I300" s="28"/>
      <c r="J300" s="28"/>
      <c r="K300" s="28"/>
      <c r="L300" s="28"/>
      <c r="M300" s="28"/>
      <c r="N300" s="28"/>
      <c r="O300" s="116" t="s">
        <v>445</v>
      </c>
      <c r="P300" s="31" t="s">
        <v>30</v>
      </c>
      <c r="Q300" s="31" t="s">
        <v>147</v>
      </c>
      <c r="R300" s="31" t="s">
        <v>370</v>
      </c>
      <c r="S300" s="244">
        <v>19360126.760000002</v>
      </c>
      <c r="T300" s="244">
        <v>19360126.760000002</v>
      </c>
      <c r="U300" s="446">
        <f t="shared" si="19"/>
        <v>100</v>
      </c>
    </row>
    <row r="301" spans="1:21" s="102" customFormat="1" ht="35.25" customHeight="1">
      <c r="A301" s="99"/>
      <c r="B301" s="131"/>
      <c r="C301" s="132"/>
      <c r="D301" s="53"/>
      <c r="E301" s="123"/>
      <c r="F301" s="670" t="s">
        <v>411</v>
      </c>
      <c r="G301" s="671"/>
      <c r="H301" s="28" t="e">
        <f>#REF!+#REF!</f>
        <v>#REF!</v>
      </c>
      <c r="I301" s="28" t="e">
        <f>#REF!+#REF!</f>
        <v>#REF!</v>
      </c>
      <c r="J301" s="28" t="e">
        <f>#REF!+#REF!</f>
        <v>#REF!</v>
      </c>
      <c r="K301" s="28" t="e">
        <f>#REF!+#REF!</f>
        <v>#REF!</v>
      </c>
      <c r="L301" s="28" t="e">
        <f>#REF!+#REF!</f>
        <v>#REF!</v>
      </c>
      <c r="M301" s="28" t="e">
        <f>#REF!+#REF!</f>
        <v>#REF!</v>
      </c>
      <c r="N301" s="28" t="e">
        <f>#REF!+#REF!</f>
        <v>#REF!</v>
      </c>
      <c r="O301" s="247" t="s">
        <v>445</v>
      </c>
      <c r="P301" s="20" t="s">
        <v>348</v>
      </c>
      <c r="Q301" s="20" t="s">
        <v>473</v>
      </c>
      <c r="R301" s="20" t="s">
        <v>309</v>
      </c>
      <c r="S301" s="323">
        <f>S302+S322</f>
        <v>700000</v>
      </c>
      <c r="T301" s="323">
        <f>T302+T322</f>
        <v>700000</v>
      </c>
      <c r="U301" s="445">
        <f t="shared" si="19"/>
        <v>100</v>
      </c>
    </row>
    <row r="302" spans="1:21" s="102" customFormat="1" ht="50.25" customHeight="1">
      <c r="A302" s="99"/>
      <c r="B302" s="131"/>
      <c r="C302" s="132"/>
      <c r="D302" s="53"/>
      <c r="E302" s="123"/>
      <c r="F302" s="487" t="s">
        <v>207</v>
      </c>
      <c r="G302" s="487"/>
      <c r="H302" s="222"/>
      <c r="I302" s="222"/>
      <c r="J302" s="222"/>
      <c r="K302" s="222"/>
      <c r="L302" s="222"/>
      <c r="M302" s="222"/>
      <c r="N302" s="222"/>
      <c r="O302" s="184" t="s">
        <v>445</v>
      </c>
      <c r="P302" s="246" t="s">
        <v>348</v>
      </c>
      <c r="Q302" s="151" t="s">
        <v>500</v>
      </c>
      <c r="R302" s="133" t="s">
        <v>309</v>
      </c>
      <c r="S302" s="242">
        <f>S303</f>
        <v>685000</v>
      </c>
      <c r="T302" s="242">
        <f>T303</f>
        <v>685000</v>
      </c>
      <c r="U302" s="446">
        <f t="shared" si="19"/>
        <v>100</v>
      </c>
    </row>
    <row r="303" spans="1:21" s="102" customFormat="1" ht="32.25" customHeight="1">
      <c r="A303" s="99"/>
      <c r="B303" s="131"/>
      <c r="C303" s="132"/>
      <c r="D303" s="53"/>
      <c r="E303" s="123"/>
      <c r="F303" s="487" t="s">
        <v>224</v>
      </c>
      <c r="G303" s="487"/>
      <c r="H303" s="143"/>
      <c r="I303" s="143"/>
      <c r="J303" s="143"/>
      <c r="K303" s="143"/>
      <c r="L303" s="143"/>
      <c r="M303" s="143"/>
      <c r="N303" s="242"/>
      <c r="O303" s="184" t="s">
        <v>445</v>
      </c>
      <c r="P303" s="236" t="s">
        <v>348</v>
      </c>
      <c r="Q303" s="174" t="s">
        <v>499</v>
      </c>
      <c r="R303" s="292" t="s">
        <v>309</v>
      </c>
      <c r="S303" s="339">
        <f>S304</f>
        <v>685000</v>
      </c>
      <c r="T303" s="339">
        <f>T304</f>
        <v>685000</v>
      </c>
      <c r="U303" s="446">
        <f t="shared" si="19"/>
        <v>100</v>
      </c>
    </row>
    <row r="304" spans="1:21" s="102" customFormat="1" ht="36" customHeight="1">
      <c r="A304" s="99"/>
      <c r="B304" s="131"/>
      <c r="C304" s="132"/>
      <c r="D304" s="53"/>
      <c r="E304" s="123"/>
      <c r="F304" s="484" t="s">
        <v>209</v>
      </c>
      <c r="G304" s="485"/>
      <c r="H304" s="222"/>
      <c r="I304" s="222"/>
      <c r="J304" s="222"/>
      <c r="K304" s="222"/>
      <c r="L304" s="222"/>
      <c r="M304" s="222"/>
      <c r="N304" s="222"/>
      <c r="O304" s="184" t="s">
        <v>445</v>
      </c>
      <c r="P304" s="295" t="s">
        <v>348</v>
      </c>
      <c r="Q304" s="151" t="s">
        <v>148</v>
      </c>
      <c r="R304" s="133" t="s">
        <v>309</v>
      </c>
      <c r="S304" s="242">
        <f>S305+S315+S310</f>
        <v>685000</v>
      </c>
      <c r="T304" s="242">
        <f>T305+T315+T310</f>
        <v>685000</v>
      </c>
      <c r="U304" s="446">
        <f t="shared" si="19"/>
        <v>100</v>
      </c>
    </row>
    <row r="305" spans="1:21" s="102" customFormat="1" ht="35.25" customHeight="1">
      <c r="A305" s="99"/>
      <c r="B305" s="131"/>
      <c r="C305" s="132"/>
      <c r="D305" s="53"/>
      <c r="E305" s="123"/>
      <c r="F305" s="704" t="s">
        <v>241</v>
      </c>
      <c r="G305" s="720"/>
      <c r="H305" s="4"/>
      <c r="I305" s="148">
        <v>23300</v>
      </c>
      <c r="J305" s="148"/>
      <c r="K305" s="148"/>
      <c r="L305" s="148"/>
      <c r="M305" s="148">
        <f>H305+I305+J305+K305+L305</f>
        <v>23300</v>
      </c>
      <c r="N305" s="243">
        <f>M305-H305</f>
        <v>23300</v>
      </c>
      <c r="O305" s="184" t="s">
        <v>445</v>
      </c>
      <c r="P305" s="296" t="s">
        <v>348</v>
      </c>
      <c r="Q305" s="151" t="s">
        <v>161</v>
      </c>
      <c r="R305" s="133" t="s">
        <v>309</v>
      </c>
      <c r="S305" s="242">
        <f>S308+S306</f>
        <v>100000</v>
      </c>
      <c r="T305" s="242">
        <f>T308+T306</f>
        <v>100000</v>
      </c>
      <c r="U305" s="446">
        <f t="shared" si="19"/>
        <v>100</v>
      </c>
    </row>
    <row r="306" spans="1:21" s="102" customFormat="1" ht="97.5" customHeight="1">
      <c r="A306" s="99"/>
      <c r="B306" s="131"/>
      <c r="C306" s="132"/>
      <c r="D306" s="53"/>
      <c r="E306" s="123"/>
      <c r="F306" s="484" t="s">
        <v>376</v>
      </c>
      <c r="G306" s="674"/>
      <c r="H306" s="4"/>
      <c r="I306" s="222"/>
      <c r="J306" s="222"/>
      <c r="K306" s="222"/>
      <c r="L306" s="222"/>
      <c r="M306" s="222"/>
      <c r="N306" s="222"/>
      <c r="O306" s="184" t="s">
        <v>445</v>
      </c>
      <c r="P306" s="296" t="s">
        <v>348</v>
      </c>
      <c r="Q306" s="151" t="s">
        <v>161</v>
      </c>
      <c r="R306" s="133" t="s">
        <v>377</v>
      </c>
      <c r="S306" s="242">
        <f>S307</f>
        <v>8345</v>
      </c>
      <c r="T306" s="242">
        <f>T307</f>
        <v>8345</v>
      </c>
      <c r="U306" s="446">
        <f t="shared" si="19"/>
        <v>100</v>
      </c>
    </row>
    <row r="307" spans="1:21" s="102" customFormat="1" ht="35.25" customHeight="1">
      <c r="A307" s="99"/>
      <c r="B307" s="131"/>
      <c r="C307" s="132"/>
      <c r="D307" s="53"/>
      <c r="E307" s="123"/>
      <c r="F307" s="520" t="s">
        <v>451</v>
      </c>
      <c r="G307" s="711"/>
      <c r="H307" s="4"/>
      <c r="I307" s="222"/>
      <c r="J307" s="222"/>
      <c r="K307" s="222"/>
      <c r="L307" s="222"/>
      <c r="M307" s="222"/>
      <c r="N307" s="222"/>
      <c r="O307" s="184" t="s">
        <v>445</v>
      </c>
      <c r="P307" s="296" t="s">
        <v>348</v>
      </c>
      <c r="Q307" s="151" t="s">
        <v>161</v>
      </c>
      <c r="R307" s="133" t="s">
        <v>450</v>
      </c>
      <c r="S307" s="242">
        <v>8345</v>
      </c>
      <c r="T307" s="242">
        <v>8345</v>
      </c>
      <c r="U307" s="446">
        <f t="shared" si="19"/>
        <v>100</v>
      </c>
    </row>
    <row r="308" spans="1:21" s="102" customFormat="1" ht="34.5" customHeight="1">
      <c r="A308" s="99"/>
      <c r="B308" s="131"/>
      <c r="C308" s="132"/>
      <c r="D308" s="53"/>
      <c r="E308" s="123"/>
      <c r="F308" s="484" t="s">
        <v>380</v>
      </c>
      <c r="G308" s="674"/>
      <c r="H308" s="144"/>
      <c r="I308" s="143"/>
      <c r="J308" s="143"/>
      <c r="K308" s="143"/>
      <c r="L308" s="143"/>
      <c r="M308" s="143"/>
      <c r="N308" s="242"/>
      <c r="O308" s="184" t="s">
        <v>445</v>
      </c>
      <c r="P308" s="246" t="s">
        <v>348</v>
      </c>
      <c r="Q308" s="151" t="s">
        <v>161</v>
      </c>
      <c r="R308" s="151">
        <v>200</v>
      </c>
      <c r="S308" s="242">
        <f>S309</f>
        <v>91655</v>
      </c>
      <c r="T308" s="242">
        <f>T309</f>
        <v>91655</v>
      </c>
      <c r="U308" s="446">
        <f t="shared" si="19"/>
        <v>100</v>
      </c>
    </row>
    <row r="309" spans="1:21" s="102" customFormat="1" ht="48" customHeight="1">
      <c r="A309" s="99"/>
      <c r="B309" s="131"/>
      <c r="C309" s="132"/>
      <c r="D309" s="53"/>
      <c r="E309" s="123"/>
      <c r="F309" s="484" t="s">
        <v>449</v>
      </c>
      <c r="G309" s="674"/>
      <c r="H309" s="172"/>
      <c r="I309" s="222"/>
      <c r="J309" s="222"/>
      <c r="K309" s="222"/>
      <c r="L309" s="222"/>
      <c r="M309" s="222"/>
      <c r="N309" s="222"/>
      <c r="O309" s="184" t="s">
        <v>445</v>
      </c>
      <c r="P309" s="246" t="s">
        <v>348</v>
      </c>
      <c r="Q309" s="151" t="s">
        <v>161</v>
      </c>
      <c r="R309" s="151">
        <v>240</v>
      </c>
      <c r="S309" s="242">
        <v>91655</v>
      </c>
      <c r="T309" s="242">
        <v>91655</v>
      </c>
      <c r="U309" s="446">
        <f t="shared" si="19"/>
        <v>100</v>
      </c>
    </row>
    <row r="310" spans="1:21" s="102" customFormat="1" ht="54" customHeight="1">
      <c r="A310" s="99"/>
      <c r="B310" s="131"/>
      <c r="C310" s="132"/>
      <c r="D310" s="53"/>
      <c r="E310" s="123"/>
      <c r="F310" s="544" t="s">
        <v>84</v>
      </c>
      <c r="G310" s="545"/>
      <c r="H310" s="222"/>
      <c r="I310" s="222"/>
      <c r="J310" s="222"/>
      <c r="K310" s="222"/>
      <c r="L310" s="222"/>
      <c r="M310" s="222"/>
      <c r="N310" s="222"/>
      <c r="O310" s="184" t="s">
        <v>445</v>
      </c>
      <c r="P310" s="236" t="s">
        <v>348</v>
      </c>
      <c r="Q310" s="31" t="s">
        <v>176</v>
      </c>
      <c r="R310" s="154" t="s">
        <v>309</v>
      </c>
      <c r="S310" s="329">
        <f>S313+S311</f>
        <v>400000</v>
      </c>
      <c r="T310" s="329">
        <f>T313+T311</f>
        <v>400000</v>
      </c>
      <c r="U310" s="446">
        <f t="shared" si="19"/>
        <v>100</v>
      </c>
    </row>
    <row r="311" spans="1:21" s="102" customFormat="1" ht="100.5" customHeight="1">
      <c r="A311" s="99"/>
      <c r="B311" s="131"/>
      <c r="C311" s="132"/>
      <c r="D311" s="53"/>
      <c r="E311" s="123"/>
      <c r="F311" s="484" t="s">
        <v>376</v>
      </c>
      <c r="G311" s="674"/>
      <c r="H311" s="222"/>
      <c r="I311" s="222"/>
      <c r="J311" s="222"/>
      <c r="K311" s="222"/>
      <c r="L311" s="222"/>
      <c r="M311" s="222"/>
      <c r="N311" s="222"/>
      <c r="O311" s="184" t="s">
        <v>445</v>
      </c>
      <c r="P311" s="236" t="s">
        <v>348</v>
      </c>
      <c r="Q311" s="31" t="s">
        <v>176</v>
      </c>
      <c r="R311" s="154" t="s">
        <v>377</v>
      </c>
      <c r="S311" s="329">
        <f>S312</f>
        <v>111319</v>
      </c>
      <c r="T311" s="329">
        <f>T312</f>
        <v>111319</v>
      </c>
      <c r="U311" s="446">
        <f t="shared" si="19"/>
        <v>100</v>
      </c>
    </row>
    <row r="312" spans="1:21" s="102" customFormat="1" ht="37.5" customHeight="1">
      <c r="A312" s="99"/>
      <c r="B312" s="131"/>
      <c r="C312" s="132"/>
      <c r="D312" s="53"/>
      <c r="E312" s="123"/>
      <c r="F312" s="520" t="s">
        <v>451</v>
      </c>
      <c r="G312" s="711"/>
      <c r="H312" s="222"/>
      <c r="I312" s="222"/>
      <c r="J312" s="222"/>
      <c r="K312" s="222"/>
      <c r="L312" s="222"/>
      <c r="M312" s="222"/>
      <c r="N312" s="222"/>
      <c r="O312" s="184" t="s">
        <v>445</v>
      </c>
      <c r="P312" s="236" t="s">
        <v>348</v>
      </c>
      <c r="Q312" s="31" t="s">
        <v>176</v>
      </c>
      <c r="R312" s="154" t="s">
        <v>450</v>
      </c>
      <c r="S312" s="329">
        <v>111319</v>
      </c>
      <c r="T312" s="329">
        <v>111319</v>
      </c>
      <c r="U312" s="446">
        <f t="shared" si="19"/>
        <v>100</v>
      </c>
    </row>
    <row r="313" spans="1:21" s="102" customFormat="1" ht="36.75" customHeight="1">
      <c r="A313" s="99"/>
      <c r="B313" s="131"/>
      <c r="C313" s="132"/>
      <c r="D313" s="53"/>
      <c r="E313" s="123"/>
      <c r="F313" s="484" t="s">
        <v>380</v>
      </c>
      <c r="G313" s="697"/>
      <c r="H313" s="222"/>
      <c r="I313" s="222"/>
      <c r="J313" s="222"/>
      <c r="K313" s="222"/>
      <c r="L313" s="222"/>
      <c r="M313" s="222"/>
      <c r="N313" s="222"/>
      <c r="O313" s="184" t="s">
        <v>445</v>
      </c>
      <c r="P313" s="176" t="s">
        <v>348</v>
      </c>
      <c r="Q313" s="31" t="s">
        <v>176</v>
      </c>
      <c r="R313" s="31" t="s">
        <v>379</v>
      </c>
      <c r="S313" s="279">
        <f>S314</f>
        <v>288681</v>
      </c>
      <c r="T313" s="279">
        <f>T314</f>
        <v>288681</v>
      </c>
      <c r="U313" s="446">
        <f t="shared" si="19"/>
        <v>100</v>
      </c>
    </row>
    <row r="314" spans="1:21" s="102" customFormat="1" ht="46.5" customHeight="1">
      <c r="A314" s="99"/>
      <c r="B314" s="131"/>
      <c r="C314" s="132"/>
      <c r="D314" s="53"/>
      <c r="E314" s="123"/>
      <c r="F314" s="484" t="s">
        <v>449</v>
      </c>
      <c r="G314" s="674"/>
      <c r="H314" s="222"/>
      <c r="I314" s="222"/>
      <c r="J314" s="222"/>
      <c r="K314" s="222"/>
      <c r="L314" s="222"/>
      <c r="M314" s="222"/>
      <c r="N314" s="222"/>
      <c r="O314" s="184" t="s">
        <v>445</v>
      </c>
      <c r="P314" s="176" t="s">
        <v>348</v>
      </c>
      <c r="Q314" s="31" t="s">
        <v>176</v>
      </c>
      <c r="R314" s="31" t="s">
        <v>448</v>
      </c>
      <c r="S314" s="279">
        <v>288681</v>
      </c>
      <c r="T314" s="279">
        <v>288681</v>
      </c>
      <c r="U314" s="446">
        <f t="shared" si="19"/>
        <v>100</v>
      </c>
    </row>
    <row r="315" spans="1:21" s="102" customFormat="1" ht="24" customHeight="1">
      <c r="A315" s="99"/>
      <c r="B315" s="131"/>
      <c r="C315" s="132"/>
      <c r="D315" s="53"/>
      <c r="E315" s="123"/>
      <c r="F315" s="544" t="s">
        <v>240</v>
      </c>
      <c r="G315" s="545"/>
      <c r="H315" s="177">
        <v>20000</v>
      </c>
      <c r="I315" s="177"/>
      <c r="J315" s="177"/>
      <c r="K315" s="177"/>
      <c r="L315" s="177"/>
      <c r="M315" s="177"/>
      <c r="N315" s="245"/>
      <c r="O315" s="184" t="s">
        <v>445</v>
      </c>
      <c r="P315" s="236" t="s">
        <v>348</v>
      </c>
      <c r="Q315" s="31" t="s">
        <v>162</v>
      </c>
      <c r="R315" s="58" t="s">
        <v>309</v>
      </c>
      <c r="S315" s="375">
        <f>S318+S321+S316</f>
        <v>185000</v>
      </c>
      <c r="T315" s="329">
        <f>T318+T321+T316</f>
        <v>185000</v>
      </c>
      <c r="U315" s="446">
        <f t="shared" si="19"/>
        <v>100</v>
      </c>
    </row>
    <row r="316" spans="1:21" s="102" customFormat="1" ht="96.75" customHeight="1">
      <c r="A316" s="99"/>
      <c r="B316" s="131"/>
      <c r="C316" s="132"/>
      <c r="D316" s="53"/>
      <c r="E316" s="123"/>
      <c r="F316" s="484" t="s">
        <v>376</v>
      </c>
      <c r="G316" s="674"/>
      <c r="H316" s="177"/>
      <c r="I316" s="177"/>
      <c r="J316" s="177"/>
      <c r="K316" s="177"/>
      <c r="L316" s="177"/>
      <c r="M316" s="177"/>
      <c r="N316" s="245"/>
      <c r="O316" s="184" t="s">
        <v>445</v>
      </c>
      <c r="P316" s="236" t="s">
        <v>348</v>
      </c>
      <c r="Q316" s="168" t="s">
        <v>162</v>
      </c>
      <c r="R316" s="133" t="s">
        <v>377</v>
      </c>
      <c r="S316" s="142">
        <f>S317</f>
        <v>61800.800000000003</v>
      </c>
      <c r="T316" s="388">
        <f>T317</f>
        <v>61800.800000000003</v>
      </c>
      <c r="U316" s="446">
        <f t="shared" si="19"/>
        <v>100</v>
      </c>
    </row>
    <row r="317" spans="1:21" s="102" customFormat="1" ht="36" customHeight="1">
      <c r="A317" s="99"/>
      <c r="B317" s="131"/>
      <c r="C317" s="132"/>
      <c r="D317" s="53"/>
      <c r="E317" s="123"/>
      <c r="F317" s="520" t="s">
        <v>451</v>
      </c>
      <c r="G317" s="711"/>
      <c r="H317" s="177"/>
      <c r="I317" s="177"/>
      <c r="J317" s="177"/>
      <c r="K317" s="177"/>
      <c r="L317" s="177"/>
      <c r="M317" s="177"/>
      <c r="N317" s="245"/>
      <c r="O317" s="184" t="s">
        <v>445</v>
      </c>
      <c r="P317" s="236" t="s">
        <v>348</v>
      </c>
      <c r="Q317" s="168" t="s">
        <v>162</v>
      </c>
      <c r="R317" s="133" t="s">
        <v>450</v>
      </c>
      <c r="S317" s="142">
        <v>61800.800000000003</v>
      </c>
      <c r="T317" s="388">
        <v>61800.800000000003</v>
      </c>
      <c r="U317" s="446">
        <f t="shared" ref="U317:U380" si="25">T317/S317*100</f>
        <v>100</v>
      </c>
    </row>
    <row r="318" spans="1:21" s="102" customFormat="1" ht="37.5" customHeight="1">
      <c r="A318" s="99"/>
      <c r="B318" s="131"/>
      <c r="C318" s="132"/>
      <c r="D318" s="53"/>
      <c r="E318" s="123"/>
      <c r="F318" s="484" t="s">
        <v>380</v>
      </c>
      <c r="G318" s="674"/>
      <c r="H318" s="28"/>
      <c r="I318" s="28"/>
      <c r="J318" s="28"/>
      <c r="K318" s="28"/>
      <c r="L318" s="28"/>
      <c r="M318" s="28"/>
      <c r="N318" s="244"/>
      <c r="O318" s="184" t="s">
        <v>445</v>
      </c>
      <c r="P318" s="176" t="s">
        <v>348</v>
      </c>
      <c r="Q318" s="31" t="s">
        <v>162</v>
      </c>
      <c r="R318" s="151">
        <v>200</v>
      </c>
      <c r="S318" s="329">
        <f>S319</f>
        <v>103199.2</v>
      </c>
      <c r="T318" s="279">
        <f>T319</f>
        <v>103199.2</v>
      </c>
      <c r="U318" s="446">
        <f t="shared" si="25"/>
        <v>100</v>
      </c>
    </row>
    <row r="319" spans="1:21" s="102" customFormat="1" ht="49.5" customHeight="1">
      <c r="A319" s="99"/>
      <c r="B319" s="131"/>
      <c r="C319" s="132"/>
      <c r="D319" s="53"/>
      <c r="E319" s="123"/>
      <c r="F319" s="484" t="s">
        <v>449</v>
      </c>
      <c r="G319" s="674"/>
      <c r="H319" s="28"/>
      <c r="I319" s="28"/>
      <c r="J319" s="28"/>
      <c r="K319" s="28"/>
      <c r="L319" s="28"/>
      <c r="M319" s="28"/>
      <c r="N319" s="244"/>
      <c r="O319" s="184" t="s">
        <v>445</v>
      </c>
      <c r="P319" s="176" t="s">
        <v>348</v>
      </c>
      <c r="Q319" s="31" t="s">
        <v>162</v>
      </c>
      <c r="R319" s="151">
        <v>240</v>
      </c>
      <c r="S319" s="324">
        <v>103199.2</v>
      </c>
      <c r="T319" s="279">
        <v>103199.2</v>
      </c>
      <c r="U319" s="446">
        <f t="shared" si="25"/>
        <v>100</v>
      </c>
    </row>
    <row r="320" spans="1:21" s="102" customFormat="1" ht="49.5" customHeight="1">
      <c r="A320" s="99"/>
      <c r="B320" s="131"/>
      <c r="C320" s="132"/>
      <c r="D320" s="53"/>
      <c r="E320" s="123"/>
      <c r="F320" s="487" t="s">
        <v>243</v>
      </c>
      <c r="G320" s="487"/>
      <c r="H320" s="28"/>
      <c r="I320" s="28"/>
      <c r="J320" s="28"/>
      <c r="K320" s="28"/>
      <c r="L320" s="28"/>
      <c r="M320" s="28"/>
      <c r="N320" s="244"/>
      <c r="O320" s="184" t="s">
        <v>445</v>
      </c>
      <c r="P320" s="176" t="s">
        <v>348</v>
      </c>
      <c r="Q320" s="31" t="s">
        <v>162</v>
      </c>
      <c r="R320" s="151">
        <v>600</v>
      </c>
      <c r="S320" s="142">
        <f>S321</f>
        <v>20000</v>
      </c>
      <c r="T320" s="383">
        <f>T321</f>
        <v>20000</v>
      </c>
      <c r="U320" s="446">
        <f t="shared" si="25"/>
        <v>100</v>
      </c>
    </row>
    <row r="321" spans="1:21" s="102" customFormat="1" ht="25.5" customHeight="1">
      <c r="A321" s="99"/>
      <c r="B321" s="131"/>
      <c r="C321" s="132"/>
      <c r="D321" s="53"/>
      <c r="E321" s="123"/>
      <c r="F321" s="491" t="s">
        <v>456</v>
      </c>
      <c r="G321" s="677"/>
      <c r="H321" s="28"/>
      <c r="I321" s="28"/>
      <c r="J321" s="28"/>
      <c r="K321" s="28"/>
      <c r="L321" s="28"/>
      <c r="M321" s="28"/>
      <c r="N321" s="244"/>
      <c r="O321" s="184" t="s">
        <v>445</v>
      </c>
      <c r="P321" s="176" t="s">
        <v>348</v>
      </c>
      <c r="Q321" s="31" t="s">
        <v>162</v>
      </c>
      <c r="R321" s="174">
        <v>610</v>
      </c>
      <c r="S321" s="329">
        <v>20000</v>
      </c>
      <c r="T321" s="279">
        <v>20000</v>
      </c>
      <c r="U321" s="446">
        <f t="shared" si="25"/>
        <v>100</v>
      </c>
    </row>
    <row r="322" spans="1:21" s="102" customFormat="1" ht="50.25" customHeight="1">
      <c r="A322" s="99"/>
      <c r="B322" s="131"/>
      <c r="C322" s="132"/>
      <c r="D322" s="53"/>
      <c r="E322" s="123"/>
      <c r="F322" s="535" t="s">
        <v>86</v>
      </c>
      <c r="G322" s="721"/>
      <c r="H322" s="28"/>
      <c r="I322" s="28"/>
      <c r="J322" s="28"/>
      <c r="K322" s="28"/>
      <c r="L322" s="28"/>
      <c r="M322" s="28"/>
      <c r="N322" s="244"/>
      <c r="O322" s="184" t="s">
        <v>445</v>
      </c>
      <c r="P322" s="176" t="s">
        <v>348</v>
      </c>
      <c r="Q322" s="168" t="s">
        <v>87</v>
      </c>
      <c r="R322" s="31" t="s">
        <v>309</v>
      </c>
      <c r="S322" s="279">
        <f>S325</f>
        <v>15000</v>
      </c>
      <c r="T322" s="279">
        <f>T325</f>
        <v>15000</v>
      </c>
      <c r="U322" s="446">
        <f t="shared" si="25"/>
        <v>100</v>
      </c>
    </row>
    <row r="323" spans="1:21" s="102" customFormat="1" ht="32.25" customHeight="1">
      <c r="A323" s="99"/>
      <c r="B323" s="131"/>
      <c r="C323" s="132"/>
      <c r="D323" s="53"/>
      <c r="E323" s="123"/>
      <c r="F323" s="490" t="s">
        <v>208</v>
      </c>
      <c r="G323" s="490"/>
      <c r="H323" s="28"/>
      <c r="I323" s="28"/>
      <c r="J323" s="28"/>
      <c r="K323" s="28"/>
      <c r="L323" s="28"/>
      <c r="M323" s="28"/>
      <c r="N323" s="244"/>
      <c r="O323" s="184" t="s">
        <v>445</v>
      </c>
      <c r="P323" s="176" t="s">
        <v>348</v>
      </c>
      <c r="Q323" s="168" t="s">
        <v>90</v>
      </c>
      <c r="R323" s="31" t="s">
        <v>309</v>
      </c>
      <c r="S323" s="279">
        <f>S325</f>
        <v>15000</v>
      </c>
      <c r="T323" s="279">
        <f>T325</f>
        <v>15000</v>
      </c>
      <c r="U323" s="446">
        <f t="shared" si="25"/>
        <v>100</v>
      </c>
    </row>
    <row r="324" spans="1:21" s="102" customFormat="1" ht="63" customHeight="1">
      <c r="A324" s="99"/>
      <c r="B324" s="131"/>
      <c r="C324" s="132"/>
      <c r="D324" s="53"/>
      <c r="E324" s="123"/>
      <c r="F324" s="484" t="s">
        <v>88</v>
      </c>
      <c r="G324" s="674"/>
      <c r="H324" s="28"/>
      <c r="I324" s="28"/>
      <c r="J324" s="28"/>
      <c r="K324" s="28"/>
      <c r="L324" s="28"/>
      <c r="M324" s="28"/>
      <c r="N324" s="244"/>
      <c r="O324" s="184" t="s">
        <v>445</v>
      </c>
      <c r="P324" s="176" t="s">
        <v>348</v>
      </c>
      <c r="Q324" s="168" t="s">
        <v>91</v>
      </c>
      <c r="R324" s="31" t="s">
        <v>309</v>
      </c>
      <c r="S324" s="279">
        <f>S326</f>
        <v>15000</v>
      </c>
      <c r="T324" s="279">
        <f>T326</f>
        <v>15000</v>
      </c>
      <c r="U324" s="446">
        <f t="shared" si="25"/>
        <v>100</v>
      </c>
    </row>
    <row r="325" spans="1:21" s="102" customFormat="1" ht="63" customHeight="1">
      <c r="A325" s="99"/>
      <c r="B325" s="131"/>
      <c r="C325" s="132"/>
      <c r="D325" s="53"/>
      <c r="E325" s="123"/>
      <c r="F325" s="482" t="s">
        <v>242</v>
      </c>
      <c r="G325" s="494"/>
      <c r="H325" s="28"/>
      <c r="I325" s="28"/>
      <c r="J325" s="28"/>
      <c r="K325" s="28"/>
      <c r="L325" s="28"/>
      <c r="M325" s="28"/>
      <c r="N325" s="244"/>
      <c r="O325" s="184" t="s">
        <v>445</v>
      </c>
      <c r="P325" s="176" t="s">
        <v>348</v>
      </c>
      <c r="Q325" s="168" t="s">
        <v>92</v>
      </c>
      <c r="R325" s="31" t="s">
        <v>309</v>
      </c>
      <c r="S325" s="279">
        <f>S326</f>
        <v>15000</v>
      </c>
      <c r="T325" s="279">
        <f>T326</f>
        <v>15000</v>
      </c>
      <c r="U325" s="446">
        <f t="shared" si="25"/>
        <v>100</v>
      </c>
    </row>
    <row r="326" spans="1:21" s="102" customFormat="1" ht="35.25" customHeight="1">
      <c r="A326" s="99"/>
      <c r="B326" s="131"/>
      <c r="C326" s="132"/>
      <c r="D326" s="53"/>
      <c r="E326" s="123"/>
      <c r="F326" s="484" t="s">
        <v>380</v>
      </c>
      <c r="G326" s="674"/>
      <c r="H326" s="28"/>
      <c r="I326" s="28"/>
      <c r="J326" s="28"/>
      <c r="K326" s="28"/>
      <c r="L326" s="28"/>
      <c r="M326" s="28"/>
      <c r="N326" s="244"/>
      <c r="O326" s="184" t="s">
        <v>445</v>
      </c>
      <c r="P326" s="176" t="s">
        <v>348</v>
      </c>
      <c r="Q326" s="168" t="s">
        <v>92</v>
      </c>
      <c r="R326" s="149" t="s">
        <v>379</v>
      </c>
      <c r="S326" s="324">
        <f>S327</f>
        <v>15000</v>
      </c>
      <c r="T326" s="324">
        <f>T327</f>
        <v>15000</v>
      </c>
      <c r="U326" s="446">
        <f t="shared" si="25"/>
        <v>100</v>
      </c>
    </row>
    <row r="327" spans="1:21" s="102" customFormat="1" ht="51.75" customHeight="1">
      <c r="A327" s="99"/>
      <c r="B327" s="131"/>
      <c r="C327" s="132"/>
      <c r="D327" s="53"/>
      <c r="E327" s="123"/>
      <c r="F327" s="484" t="s">
        <v>449</v>
      </c>
      <c r="G327" s="674"/>
      <c r="H327" s="28"/>
      <c r="I327" s="28"/>
      <c r="J327" s="28"/>
      <c r="K327" s="28"/>
      <c r="L327" s="28"/>
      <c r="M327" s="28"/>
      <c r="N327" s="244"/>
      <c r="O327" s="184" t="s">
        <v>445</v>
      </c>
      <c r="P327" s="176" t="s">
        <v>348</v>
      </c>
      <c r="Q327" s="168" t="s">
        <v>92</v>
      </c>
      <c r="R327" s="133" t="s">
        <v>448</v>
      </c>
      <c r="S327" s="328">
        <v>15000</v>
      </c>
      <c r="T327" s="328">
        <v>15000</v>
      </c>
      <c r="U327" s="446">
        <f t="shared" si="25"/>
        <v>100</v>
      </c>
    </row>
    <row r="328" spans="1:21" s="102" customFormat="1" ht="25.5" customHeight="1">
      <c r="A328" s="99"/>
      <c r="B328" s="131"/>
      <c r="C328" s="132"/>
      <c r="D328" s="53"/>
      <c r="E328" s="123"/>
      <c r="F328" s="670" t="s">
        <v>364</v>
      </c>
      <c r="G328" s="671"/>
      <c r="H328" s="19"/>
      <c r="I328" s="19"/>
      <c r="J328" s="19"/>
      <c r="K328" s="19"/>
      <c r="L328" s="19"/>
      <c r="M328" s="28"/>
      <c r="N328" s="28">
        <f>M328-H328</f>
        <v>0</v>
      </c>
      <c r="O328" s="160" t="s">
        <v>445</v>
      </c>
      <c r="P328" s="20" t="s">
        <v>261</v>
      </c>
      <c r="Q328" s="20" t="s">
        <v>473</v>
      </c>
      <c r="R328" s="20" t="s">
        <v>309</v>
      </c>
      <c r="S328" s="323">
        <f>S329+S350+S344</f>
        <v>45813684.780000001</v>
      </c>
      <c r="T328" s="323">
        <f>T329+T350+T344</f>
        <v>45813684.780000001</v>
      </c>
      <c r="U328" s="445">
        <f t="shared" si="25"/>
        <v>100</v>
      </c>
    </row>
    <row r="329" spans="1:21" s="102" customFormat="1" ht="50.25" customHeight="1">
      <c r="A329" s="99"/>
      <c r="B329" s="131"/>
      <c r="C329" s="132"/>
      <c r="D329" s="53"/>
      <c r="E329" s="123"/>
      <c r="F329" s="487" t="s">
        <v>207</v>
      </c>
      <c r="G329" s="487"/>
      <c r="H329" s="28" t="e">
        <f>H332+#REF!+#REF!</f>
        <v>#REF!</v>
      </c>
      <c r="I329" s="28" t="e">
        <f>I332+#REF!+#REF!</f>
        <v>#REF!</v>
      </c>
      <c r="J329" s="28" t="e">
        <f>J332+#REF!+#REF!</f>
        <v>#REF!</v>
      </c>
      <c r="K329" s="28" t="e">
        <f>K332+#REF!+#REF!</f>
        <v>#REF!</v>
      </c>
      <c r="L329" s="28" t="e">
        <f>L332+#REF!+#REF!</f>
        <v>#REF!</v>
      </c>
      <c r="M329" s="28" t="e">
        <f>M332+#REF!+#REF!</f>
        <v>#REF!</v>
      </c>
      <c r="N329" s="28" t="e">
        <f>N332+#REF!+#REF!</f>
        <v>#REF!</v>
      </c>
      <c r="O329" s="116" t="s">
        <v>445</v>
      </c>
      <c r="P329" s="31" t="s">
        <v>280</v>
      </c>
      <c r="Q329" s="31" t="s">
        <v>500</v>
      </c>
      <c r="R329" s="31" t="s">
        <v>309</v>
      </c>
      <c r="S329" s="279">
        <f>S330</f>
        <v>31051884.779999997</v>
      </c>
      <c r="T329" s="279">
        <f>T330</f>
        <v>31051884.779999997</v>
      </c>
      <c r="U329" s="446">
        <f t="shared" si="25"/>
        <v>100</v>
      </c>
    </row>
    <row r="330" spans="1:21" s="102" customFormat="1" ht="34.5" customHeight="1">
      <c r="A330" s="99"/>
      <c r="B330" s="131"/>
      <c r="C330" s="132"/>
      <c r="D330" s="53"/>
      <c r="E330" s="123"/>
      <c r="F330" s="484" t="s">
        <v>224</v>
      </c>
      <c r="G330" s="486"/>
      <c r="H330" s="28"/>
      <c r="I330" s="28"/>
      <c r="J330" s="28"/>
      <c r="K330" s="28"/>
      <c r="L330" s="28"/>
      <c r="M330" s="28"/>
      <c r="N330" s="28"/>
      <c r="O330" s="116" t="s">
        <v>445</v>
      </c>
      <c r="P330" s="31" t="s">
        <v>280</v>
      </c>
      <c r="Q330" s="31" t="s">
        <v>499</v>
      </c>
      <c r="R330" s="31" t="s">
        <v>309</v>
      </c>
      <c r="S330" s="279">
        <f>S331</f>
        <v>31051884.779999997</v>
      </c>
      <c r="T330" s="279">
        <f>T331</f>
        <v>31051884.779999997</v>
      </c>
      <c r="U330" s="446">
        <f t="shared" si="25"/>
        <v>100</v>
      </c>
    </row>
    <row r="331" spans="1:21" s="102" customFormat="1" ht="38.25" customHeight="1">
      <c r="A331" s="99"/>
      <c r="B331" s="131"/>
      <c r="C331" s="132"/>
      <c r="D331" s="53"/>
      <c r="E331" s="123"/>
      <c r="F331" s="484" t="s">
        <v>213</v>
      </c>
      <c r="G331" s="486"/>
      <c r="H331" s="28"/>
      <c r="I331" s="28"/>
      <c r="J331" s="28"/>
      <c r="K331" s="28"/>
      <c r="L331" s="28"/>
      <c r="M331" s="28"/>
      <c r="N331" s="28"/>
      <c r="O331" s="116" t="s">
        <v>445</v>
      </c>
      <c r="P331" s="31" t="s">
        <v>280</v>
      </c>
      <c r="Q331" s="31" t="s">
        <v>148</v>
      </c>
      <c r="R331" s="31" t="s">
        <v>309</v>
      </c>
      <c r="S331" s="279">
        <f>S332+S335+S338+S341</f>
        <v>31051884.779999997</v>
      </c>
      <c r="T331" s="279">
        <f>T332+T335+T338+T341</f>
        <v>31051884.779999997</v>
      </c>
      <c r="U331" s="446">
        <f t="shared" si="25"/>
        <v>100</v>
      </c>
    </row>
    <row r="332" spans="1:21" s="102" customFormat="1" ht="54" customHeight="1">
      <c r="A332" s="99"/>
      <c r="B332" s="131"/>
      <c r="C332" s="132"/>
      <c r="D332" s="53"/>
      <c r="E332" s="123"/>
      <c r="F332" s="487" t="s">
        <v>420</v>
      </c>
      <c r="G332" s="487"/>
      <c r="H332" s="28">
        <f>132722+3788</f>
        <v>136510</v>
      </c>
      <c r="I332" s="28"/>
      <c r="J332" s="28"/>
      <c r="K332" s="28">
        <v>3473</v>
      </c>
      <c r="L332" s="28"/>
      <c r="M332" s="28">
        <f>H332+I332+J332+K332+L332</f>
        <v>139983</v>
      </c>
      <c r="N332" s="28">
        <f>M332-H332</f>
        <v>3473</v>
      </c>
      <c r="O332" s="116" t="s">
        <v>445</v>
      </c>
      <c r="P332" s="31" t="s">
        <v>280</v>
      </c>
      <c r="Q332" s="31" t="s">
        <v>147</v>
      </c>
      <c r="R332" s="31" t="s">
        <v>309</v>
      </c>
      <c r="S332" s="279">
        <f>S333</f>
        <v>21136149.989999998</v>
      </c>
      <c r="T332" s="279">
        <f>T333</f>
        <v>21136149.989999998</v>
      </c>
      <c r="U332" s="446">
        <f t="shared" si="25"/>
        <v>100</v>
      </c>
    </row>
    <row r="333" spans="1:21" s="102" customFormat="1" ht="49.5" customHeight="1">
      <c r="A333" s="99"/>
      <c r="B333" s="131"/>
      <c r="C333" s="132"/>
      <c r="D333" s="53"/>
      <c r="E333" s="123"/>
      <c r="F333" s="487" t="s">
        <v>243</v>
      </c>
      <c r="G333" s="487"/>
      <c r="H333" s="116" t="s">
        <v>368</v>
      </c>
      <c r="I333" s="31" t="s">
        <v>280</v>
      </c>
      <c r="J333" s="31" t="s">
        <v>281</v>
      </c>
      <c r="K333" s="31" t="s">
        <v>309</v>
      </c>
      <c r="L333" s="29" t="e">
        <f>L335</f>
        <v>#REF!</v>
      </c>
      <c r="M333" s="28"/>
      <c r="N333" s="28"/>
      <c r="O333" s="116" t="s">
        <v>445</v>
      </c>
      <c r="P333" s="31" t="s">
        <v>280</v>
      </c>
      <c r="Q333" s="31" t="s">
        <v>147</v>
      </c>
      <c r="R333" s="31" t="s">
        <v>369</v>
      </c>
      <c r="S333" s="279">
        <f>S334</f>
        <v>21136149.989999998</v>
      </c>
      <c r="T333" s="279">
        <f>T334</f>
        <v>21136149.989999998</v>
      </c>
      <c r="U333" s="446">
        <f t="shared" si="25"/>
        <v>100</v>
      </c>
    </row>
    <row r="334" spans="1:21" s="102" customFormat="1" ht="31.5" customHeight="1">
      <c r="A334" s="99"/>
      <c r="B334" s="131"/>
      <c r="C334" s="132"/>
      <c r="D334" s="53"/>
      <c r="E334" s="123"/>
      <c r="F334" s="491" t="s">
        <v>456</v>
      </c>
      <c r="G334" s="677"/>
      <c r="H334" s="116"/>
      <c r="I334" s="31"/>
      <c r="J334" s="31"/>
      <c r="K334" s="31"/>
      <c r="L334" s="29"/>
      <c r="M334" s="28"/>
      <c r="N334" s="28"/>
      <c r="O334" s="116" t="s">
        <v>445</v>
      </c>
      <c r="P334" s="31" t="s">
        <v>280</v>
      </c>
      <c r="Q334" s="31" t="s">
        <v>147</v>
      </c>
      <c r="R334" s="31" t="s">
        <v>370</v>
      </c>
      <c r="S334" s="279">
        <v>21136149.989999998</v>
      </c>
      <c r="T334" s="279">
        <v>21136149.989999998</v>
      </c>
      <c r="U334" s="446">
        <f t="shared" si="25"/>
        <v>100</v>
      </c>
    </row>
    <row r="335" spans="1:21" s="102" customFormat="1" ht="53.25" customHeight="1">
      <c r="A335" s="99"/>
      <c r="B335" s="131"/>
      <c r="C335" s="132"/>
      <c r="D335" s="53"/>
      <c r="E335" s="123"/>
      <c r="F335" s="537" t="s">
        <v>244</v>
      </c>
      <c r="G335" s="537"/>
      <c r="H335" s="116" t="s">
        <v>368</v>
      </c>
      <c r="I335" s="31" t="s">
        <v>280</v>
      </c>
      <c r="J335" s="31" t="s">
        <v>281</v>
      </c>
      <c r="K335" s="31" t="s">
        <v>369</v>
      </c>
      <c r="L335" s="29" t="e">
        <f>L336</f>
        <v>#REF!</v>
      </c>
      <c r="M335" s="28"/>
      <c r="N335" s="28"/>
      <c r="O335" s="116" t="s">
        <v>445</v>
      </c>
      <c r="P335" s="31" t="s">
        <v>280</v>
      </c>
      <c r="Q335" s="31" t="s">
        <v>149</v>
      </c>
      <c r="R335" s="31" t="s">
        <v>309</v>
      </c>
      <c r="S335" s="279">
        <f>S336</f>
        <v>9765120.1699999999</v>
      </c>
      <c r="T335" s="279">
        <f>T336</f>
        <v>9765120.1699999999</v>
      </c>
      <c r="U335" s="446">
        <f t="shared" si="25"/>
        <v>100</v>
      </c>
    </row>
    <row r="336" spans="1:21" s="102" customFormat="1" ht="56.25" customHeight="1">
      <c r="A336" s="99"/>
      <c r="B336" s="131"/>
      <c r="C336" s="132"/>
      <c r="D336" s="53"/>
      <c r="E336" s="123"/>
      <c r="F336" s="487" t="s">
        <v>243</v>
      </c>
      <c r="G336" s="487"/>
      <c r="H336" s="116" t="s">
        <v>368</v>
      </c>
      <c r="I336" s="31" t="s">
        <v>280</v>
      </c>
      <c r="J336" s="31" t="s">
        <v>281</v>
      </c>
      <c r="K336" s="31" t="s">
        <v>370</v>
      </c>
      <c r="L336" s="29" t="e">
        <f>#REF!</f>
        <v>#REF!</v>
      </c>
      <c r="M336" s="28"/>
      <c r="N336" s="28"/>
      <c r="O336" s="116" t="s">
        <v>445</v>
      </c>
      <c r="P336" s="31" t="s">
        <v>280</v>
      </c>
      <c r="Q336" s="31" t="s">
        <v>149</v>
      </c>
      <c r="R336" s="31" t="s">
        <v>369</v>
      </c>
      <c r="S336" s="279">
        <f>S337</f>
        <v>9765120.1699999999</v>
      </c>
      <c r="T336" s="279">
        <f>T337</f>
        <v>9765120.1699999999</v>
      </c>
      <c r="U336" s="446">
        <f t="shared" si="25"/>
        <v>100</v>
      </c>
    </row>
    <row r="337" spans="1:21" s="102" customFormat="1" ht="26.25" customHeight="1">
      <c r="A337" s="99"/>
      <c r="B337" s="131"/>
      <c r="C337" s="132"/>
      <c r="D337" s="53"/>
      <c r="E337" s="123"/>
      <c r="F337" s="491" t="s">
        <v>456</v>
      </c>
      <c r="G337" s="677"/>
      <c r="H337" s="116"/>
      <c r="I337" s="31"/>
      <c r="J337" s="31"/>
      <c r="K337" s="31"/>
      <c r="L337" s="29"/>
      <c r="M337" s="28"/>
      <c r="N337" s="28"/>
      <c r="O337" s="116" t="s">
        <v>445</v>
      </c>
      <c r="P337" s="31" t="s">
        <v>280</v>
      </c>
      <c r="Q337" s="31" t="s">
        <v>149</v>
      </c>
      <c r="R337" s="31" t="s">
        <v>370</v>
      </c>
      <c r="S337" s="279">
        <v>9765120.1699999999</v>
      </c>
      <c r="T337" s="279">
        <v>9765120.1699999999</v>
      </c>
      <c r="U337" s="446">
        <f t="shared" si="25"/>
        <v>100</v>
      </c>
    </row>
    <row r="338" spans="1:21" s="102" customFormat="1" ht="99" customHeight="1">
      <c r="A338" s="99"/>
      <c r="B338" s="131"/>
      <c r="C338" s="132"/>
      <c r="D338" s="53"/>
      <c r="E338" s="123"/>
      <c r="F338" s="538" t="s">
        <v>120</v>
      </c>
      <c r="G338" s="539"/>
      <c r="H338" s="25"/>
      <c r="I338" s="31"/>
      <c r="J338" s="31"/>
      <c r="K338" s="31"/>
      <c r="L338" s="29"/>
      <c r="M338" s="28"/>
      <c r="N338" s="28"/>
      <c r="O338" s="116" t="s">
        <v>445</v>
      </c>
      <c r="P338" s="31" t="s">
        <v>280</v>
      </c>
      <c r="Q338" s="31" t="s">
        <v>15</v>
      </c>
      <c r="R338" s="31" t="s">
        <v>309</v>
      </c>
      <c r="S338" s="279">
        <f>S339</f>
        <v>146096.18</v>
      </c>
      <c r="T338" s="279">
        <f>T339</f>
        <v>146096.18</v>
      </c>
      <c r="U338" s="446">
        <f t="shared" si="25"/>
        <v>100</v>
      </c>
    </row>
    <row r="339" spans="1:21" s="102" customFormat="1" ht="46.5" customHeight="1">
      <c r="A339" s="99"/>
      <c r="B339" s="131"/>
      <c r="C339" s="132"/>
      <c r="D339" s="53"/>
      <c r="E339" s="123"/>
      <c r="F339" s="487" t="s">
        <v>243</v>
      </c>
      <c r="G339" s="487"/>
      <c r="H339" s="25"/>
      <c r="I339" s="31"/>
      <c r="J339" s="31"/>
      <c r="K339" s="31"/>
      <c r="L339" s="29"/>
      <c r="M339" s="28"/>
      <c r="N339" s="28"/>
      <c r="O339" s="116" t="s">
        <v>445</v>
      </c>
      <c r="P339" s="31" t="s">
        <v>280</v>
      </c>
      <c r="Q339" s="31" t="s">
        <v>15</v>
      </c>
      <c r="R339" s="31" t="s">
        <v>369</v>
      </c>
      <c r="S339" s="279">
        <f>S340</f>
        <v>146096.18</v>
      </c>
      <c r="T339" s="279">
        <f>T340</f>
        <v>146096.18</v>
      </c>
      <c r="U339" s="446">
        <f t="shared" si="25"/>
        <v>100</v>
      </c>
    </row>
    <row r="340" spans="1:21" s="102" customFormat="1" ht="26.25" customHeight="1">
      <c r="A340" s="99"/>
      <c r="B340" s="131"/>
      <c r="C340" s="132"/>
      <c r="D340" s="53"/>
      <c r="E340" s="123"/>
      <c r="F340" s="491" t="s">
        <v>456</v>
      </c>
      <c r="G340" s="677"/>
      <c r="H340" s="25"/>
      <c r="I340" s="31"/>
      <c r="J340" s="31"/>
      <c r="K340" s="31"/>
      <c r="L340" s="29"/>
      <c r="M340" s="28"/>
      <c r="N340" s="28"/>
      <c r="O340" s="116" t="s">
        <v>445</v>
      </c>
      <c r="P340" s="31" t="s">
        <v>280</v>
      </c>
      <c r="Q340" s="31" t="s">
        <v>15</v>
      </c>
      <c r="R340" s="31" t="s">
        <v>370</v>
      </c>
      <c r="S340" s="279">
        <v>146096.18</v>
      </c>
      <c r="T340" s="279">
        <v>146096.18</v>
      </c>
      <c r="U340" s="446">
        <f t="shared" si="25"/>
        <v>100</v>
      </c>
    </row>
    <row r="341" spans="1:21" s="102" customFormat="1" ht="71.25" customHeight="1">
      <c r="A341" s="99"/>
      <c r="B341" s="131"/>
      <c r="C341" s="132"/>
      <c r="D341" s="53"/>
      <c r="E341" s="123"/>
      <c r="F341" s="535" t="s">
        <v>17</v>
      </c>
      <c r="G341" s="722"/>
      <c r="H341" s="25"/>
      <c r="I341" s="31"/>
      <c r="J341" s="31"/>
      <c r="K341" s="31"/>
      <c r="L341" s="29"/>
      <c r="M341" s="28"/>
      <c r="N341" s="28"/>
      <c r="O341" s="116" t="s">
        <v>445</v>
      </c>
      <c r="P341" s="31" t="s">
        <v>280</v>
      </c>
      <c r="Q341" s="31" t="s">
        <v>16</v>
      </c>
      <c r="R341" s="31" t="s">
        <v>309</v>
      </c>
      <c r="S341" s="279">
        <f>S342</f>
        <v>4518.4399999999996</v>
      </c>
      <c r="T341" s="279">
        <f>T342</f>
        <v>4518.4399999999996</v>
      </c>
      <c r="U341" s="446">
        <f t="shared" si="25"/>
        <v>100</v>
      </c>
    </row>
    <row r="342" spans="1:21" s="102" customFormat="1" ht="57" customHeight="1">
      <c r="A342" s="99"/>
      <c r="B342" s="131"/>
      <c r="C342" s="132"/>
      <c r="D342" s="53"/>
      <c r="E342" s="123"/>
      <c r="F342" s="487" t="s">
        <v>243</v>
      </c>
      <c r="G342" s="487"/>
      <c r="H342" s="25"/>
      <c r="I342" s="31"/>
      <c r="J342" s="31"/>
      <c r="K342" s="31"/>
      <c r="L342" s="29"/>
      <c r="M342" s="28"/>
      <c r="N342" s="28"/>
      <c r="O342" s="116" t="s">
        <v>445</v>
      </c>
      <c r="P342" s="31" t="s">
        <v>280</v>
      </c>
      <c r="Q342" s="31" t="s">
        <v>16</v>
      </c>
      <c r="R342" s="31" t="s">
        <v>369</v>
      </c>
      <c r="S342" s="279">
        <f>S343</f>
        <v>4518.4399999999996</v>
      </c>
      <c r="T342" s="279">
        <f>T343</f>
        <v>4518.4399999999996</v>
      </c>
      <c r="U342" s="446">
        <f t="shared" si="25"/>
        <v>100</v>
      </c>
    </row>
    <row r="343" spans="1:21" s="102" customFormat="1" ht="26.25" customHeight="1">
      <c r="A343" s="99"/>
      <c r="B343" s="131"/>
      <c r="C343" s="132"/>
      <c r="D343" s="53"/>
      <c r="E343" s="123"/>
      <c r="F343" s="491" t="s">
        <v>456</v>
      </c>
      <c r="G343" s="677"/>
      <c r="H343" s="25"/>
      <c r="I343" s="31"/>
      <c r="J343" s="31"/>
      <c r="K343" s="31"/>
      <c r="L343" s="29"/>
      <c r="M343" s="28"/>
      <c r="N343" s="28"/>
      <c r="O343" s="116" t="s">
        <v>445</v>
      </c>
      <c r="P343" s="31" t="s">
        <v>280</v>
      </c>
      <c r="Q343" s="31" t="s">
        <v>16</v>
      </c>
      <c r="R343" s="31" t="s">
        <v>370</v>
      </c>
      <c r="S343" s="279">
        <v>4518.4399999999996</v>
      </c>
      <c r="T343" s="279">
        <v>4518.4399999999996</v>
      </c>
      <c r="U343" s="446">
        <f t="shared" si="25"/>
        <v>100</v>
      </c>
    </row>
    <row r="344" spans="1:21" s="102" customFormat="1" ht="33.75" customHeight="1">
      <c r="A344" s="99"/>
      <c r="B344" s="131"/>
      <c r="C344" s="132"/>
      <c r="D344" s="53"/>
      <c r="E344" s="123"/>
      <c r="F344" s="484" t="s">
        <v>412</v>
      </c>
      <c r="G344" s="485"/>
      <c r="H344" s="486"/>
      <c r="I344" s="31"/>
      <c r="J344" s="31"/>
      <c r="K344" s="31"/>
      <c r="L344" s="29"/>
      <c r="M344" s="28"/>
      <c r="N344" s="28"/>
      <c r="O344" s="116" t="s">
        <v>445</v>
      </c>
      <c r="P344" s="31" t="s">
        <v>280</v>
      </c>
      <c r="Q344" s="31" t="s">
        <v>471</v>
      </c>
      <c r="R344" s="31" t="s">
        <v>309</v>
      </c>
      <c r="S344" s="279">
        <f t="shared" ref="S344:T348" si="26">S345</f>
        <v>531000</v>
      </c>
      <c r="T344" s="279">
        <f t="shared" si="26"/>
        <v>531000</v>
      </c>
      <c r="U344" s="446">
        <f t="shared" si="25"/>
        <v>100</v>
      </c>
    </row>
    <row r="345" spans="1:21" s="102" customFormat="1" ht="35.25" customHeight="1">
      <c r="A345" s="99"/>
      <c r="B345" s="131"/>
      <c r="C345" s="132"/>
      <c r="D345" s="53"/>
      <c r="E345" s="123"/>
      <c r="F345" s="486" t="s">
        <v>413</v>
      </c>
      <c r="G345" s="487"/>
      <c r="H345" s="25"/>
      <c r="I345" s="31"/>
      <c r="J345" s="31"/>
      <c r="K345" s="31"/>
      <c r="L345" s="29"/>
      <c r="M345" s="28"/>
      <c r="N345" s="28"/>
      <c r="O345" s="116" t="s">
        <v>445</v>
      </c>
      <c r="P345" s="31" t="s">
        <v>280</v>
      </c>
      <c r="Q345" s="31" t="s">
        <v>472</v>
      </c>
      <c r="R345" s="31" t="s">
        <v>437</v>
      </c>
      <c r="S345" s="279">
        <f t="shared" si="26"/>
        <v>531000</v>
      </c>
      <c r="T345" s="279">
        <f t="shared" si="26"/>
        <v>531000</v>
      </c>
      <c r="U345" s="446">
        <f t="shared" si="25"/>
        <v>100</v>
      </c>
    </row>
    <row r="346" spans="1:21" s="102" customFormat="1" ht="38.25" customHeight="1">
      <c r="A346" s="99"/>
      <c r="B346" s="131"/>
      <c r="C346" s="132"/>
      <c r="D346" s="53"/>
      <c r="E346" s="123"/>
      <c r="F346" s="513" t="s">
        <v>213</v>
      </c>
      <c r="G346" s="724"/>
      <c r="H346" s="25"/>
      <c r="I346" s="31"/>
      <c r="J346" s="31"/>
      <c r="K346" s="31"/>
      <c r="L346" s="29"/>
      <c r="M346" s="28"/>
      <c r="N346" s="28"/>
      <c r="O346" s="116" t="s">
        <v>445</v>
      </c>
      <c r="P346" s="31" t="s">
        <v>280</v>
      </c>
      <c r="Q346" s="31" t="s">
        <v>34</v>
      </c>
      <c r="R346" s="31" t="s">
        <v>309</v>
      </c>
      <c r="S346" s="324">
        <f t="shared" si="26"/>
        <v>531000</v>
      </c>
      <c r="T346" s="324">
        <f t="shared" si="26"/>
        <v>531000</v>
      </c>
      <c r="U346" s="446">
        <f t="shared" si="25"/>
        <v>100</v>
      </c>
    </row>
    <row r="347" spans="1:21" s="102" customFormat="1" ht="54" customHeight="1">
      <c r="A347" s="99"/>
      <c r="B347" s="131"/>
      <c r="C347" s="132"/>
      <c r="D347" s="53"/>
      <c r="E347" s="123"/>
      <c r="F347" s="491" t="s">
        <v>172</v>
      </c>
      <c r="G347" s="677"/>
      <c r="H347" s="28"/>
      <c r="I347" s="31"/>
      <c r="J347" s="31"/>
      <c r="K347" s="31"/>
      <c r="L347" s="29"/>
      <c r="M347" s="28"/>
      <c r="N347" s="28"/>
      <c r="O347" s="116" t="s">
        <v>445</v>
      </c>
      <c r="P347" s="31" t="s">
        <v>280</v>
      </c>
      <c r="Q347" s="133" t="s">
        <v>173</v>
      </c>
      <c r="R347" s="133" t="s">
        <v>309</v>
      </c>
      <c r="S347" s="389">
        <f t="shared" si="26"/>
        <v>531000</v>
      </c>
      <c r="T347" s="389">
        <f t="shared" si="26"/>
        <v>531000</v>
      </c>
      <c r="U347" s="446">
        <f t="shared" si="25"/>
        <v>100</v>
      </c>
    </row>
    <row r="348" spans="1:21" s="102" customFormat="1" ht="54.75" customHeight="1">
      <c r="A348" s="99"/>
      <c r="B348" s="131"/>
      <c r="C348" s="132"/>
      <c r="D348" s="53"/>
      <c r="E348" s="123"/>
      <c r="F348" s="487" t="s">
        <v>243</v>
      </c>
      <c r="G348" s="487"/>
      <c r="H348" s="28"/>
      <c r="I348" s="31"/>
      <c r="J348" s="31"/>
      <c r="K348" s="31"/>
      <c r="L348" s="29"/>
      <c r="M348" s="28"/>
      <c r="N348" s="28"/>
      <c r="O348" s="116" t="s">
        <v>445</v>
      </c>
      <c r="P348" s="31" t="s">
        <v>280</v>
      </c>
      <c r="Q348" s="133" t="s">
        <v>173</v>
      </c>
      <c r="R348" s="133" t="s">
        <v>369</v>
      </c>
      <c r="S348" s="389">
        <f t="shared" si="26"/>
        <v>531000</v>
      </c>
      <c r="T348" s="389">
        <f t="shared" si="26"/>
        <v>531000</v>
      </c>
      <c r="U348" s="446">
        <f t="shared" si="25"/>
        <v>100</v>
      </c>
    </row>
    <row r="349" spans="1:21" s="102" customFormat="1" ht="26.25" customHeight="1">
      <c r="A349" s="99"/>
      <c r="B349" s="131"/>
      <c r="C349" s="132"/>
      <c r="D349" s="53"/>
      <c r="E349" s="123"/>
      <c r="F349" s="491" t="s">
        <v>456</v>
      </c>
      <c r="G349" s="677"/>
      <c r="H349" s="28"/>
      <c r="I349" s="31"/>
      <c r="J349" s="31"/>
      <c r="K349" s="31"/>
      <c r="L349" s="29"/>
      <c r="M349" s="28"/>
      <c r="N349" s="28"/>
      <c r="O349" s="116" t="s">
        <v>445</v>
      </c>
      <c r="P349" s="31" t="s">
        <v>280</v>
      </c>
      <c r="Q349" s="133" t="s">
        <v>173</v>
      </c>
      <c r="R349" s="133" t="s">
        <v>370</v>
      </c>
      <c r="S349" s="389">
        <v>531000</v>
      </c>
      <c r="T349" s="389">
        <v>531000</v>
      </c>
      <c r="U349" s="446">
        <f t="shared" si="25"/>
        <v>100</v>
      </c>
    </row>
    <row r="350" spans="1:21" s="102" customFormat="1" ht="32.25" customHeight="1">
      <c r="A350" s="99"/>
      <c r="B350" s="131"/>
      <c r="C350" s="132"/>
      <c r="D350" s="53"/>
      <c r="E350" s="123"/>
      <c r="F350" s="725" t="s">
        <v>459</v>
      </c>
      <c r="G350" s="726"/>
      <c r="H350" s="19"/>
      <c r="I350" s="19"/>
      <c r="J350" s="19"/>
      <c r="K350" s="19"/>
      <c r="L350" s="19"/>
      <c r="M350" s="19"/>
      <c r="N350" s="19"/>
      <c r="O350" s="160" t="s">
        <v>445</v>
      </c>
      <c r="P350" s="20" t="s">
        <v>322</v>
      </c>
      <c r="Q350" s="20" t="s">
        <v>473</v>
      </c>
      <c r="R350" s="20" t="s">
        <v>309</v>
      </c>
      <c r="S350" s="323">
        <f>S352</f>
        <v>14230800</v>
      </c>
      <c r="T350" s="323">
        <f>T352</f>
        <v>14230800</v>
      </c>
      <c r="U350" s="445">
        <f t="shared" si="25"/>
        <v>100</v>
      </c>
    </row>
    <row r="351" spans="1:21" s="102" customFormat="1" ht="50.25" customHeight="1">
      <c r="A351" s="99"/>
      <c r="B351" s="131"/>
      <c r="C351" s="132"/>
      <c r="D351" s="53"/>
      <c r="E351" s="123"/>
      <c r="F351" s="484" t="s">
        <v>207</v>
      </c>
      <c r="G351" s="674"/>
      <c r="H351" s="28"/>
      <c r="I351" s="28"/>
      <c r="J351" s="28"/>
      <c r="K351" s="28"/>
      <c r="L351" s="28"/>
      <c r="M351" s="28"/>
      <c r="N351" s="28"/>
      <c r="O351" s="116" t="s">
        <v>445</v>
      </c>
      <c r="P351" s="31" t="s">
        <v>322</v>
      </c>
      <c r="Q351" s="31" t="s">
        <v>500</v>
      </c>
      <c r="R351" s="31" t="s">
        <v>309</v>
      </c>
      <c r="S351" s="279">
        <f>S352</f>
        <v>14230800</v>
      </c>
      <c r="T351" s="279">
        <f>T352</f>
        <v>14230800</v>
      </c>
      <c r="U351" s="446">
        <f t="shared" si="25"/>
        <v>100</v>
      </c>
    </row>
    <row r="352" spans="1:21" s="102" customFormat="1" ht="32.25" customHeight="1">
      <c r="A352" s="99"/>
      <c r="B352" s="131"/>
      <c r="C352" s="132"/>
      <c r="D352" s="53"/>
      <c r="E352" s="123"/>
      <c r="F352" s="487" t="s">
        <v>224</v>
      </c>
      <c r="G352" s="487"/>
      <c r="H352" s="28"/>
      <c r="I352" s="28"/>
      <c r="J352" s="28"/>
      <c r="K352" s="28"/>
      <c r="L352" s="28"/>
      <c r="M352" s="28"/>
      <c r="N352" s="28"/>
      <c r="O352" s="116" t="s">
        <v>445</v>
      </c>
      <c r="P352" s="31" t="s">
        <v>322</v>
      </c>
      <c r="Q352" s="31" t="s">
        <v>499</v>
      </c>
      <c r="R352" s="31" t="s">
        <v>309</v>
      </c>
      <c r="S352" s="279">
        <f>S354</f>
        <v>14230800</v>
      </c>
      <c r="T352" s="279">
        <f>T354</f>
        <v>14230800</v>
      </c>
      <c r="U352" s="446">
        <f t="shared" si="25"/>
        <v>100</v>
      </c>
    </row>
    <row r="353" spans="1:21" s="102" customFormat="1" ht="33" customHeight="1">
      <c r="A353" s="99"/>
      <c r="B353" s="131"/>
      <c r="C353" s="132"/>
      <c r="D353" s="53"/>
      <c r="E353" s="123"/>
      <c r="F353" s="513" t="s">
        <v>166</v>
      </c>
      <c r="G353" s="723"/>
      <c r="H353" s="28"/>
      <c r="I353" s="28"/>
      <c r="J353" s="28"/>
      <c r="K353" s="28"/>
      <c r="L353" s="28"/>
      <c r="M353" s="28"/>
      <c r="N353" s="28"/>
      <c r="O353" s="116" t="s">
        <v>445</v>
      </c>
      <c r="P353" s="31" t="s">
        <v>322</v>
      </c>
      <c r="Q353" s="31" t="s">
        <v>148</v>
      </c>
      <c r="R353" s="31" t="s">
        <v>309</v>
      </c>
      <c r="S353" s="279">
        <f>S354</f>
        <v>14230800</v>
      </c>
      <c r="T353" s="279">
        <f>T354</f>
        <v>14230800</v>
      </c>
      <c r="U353" s="446">
        <f t="shared" si="25"/>
        <v>100</v>
      </c>
    </row>
    <row r="354" spans="1:21" s="102" customFormat="1" ht="48.75" customHeight="1">
      <c r="A354" s="99"/>
      <c r="B354" s="131"/>
      <c r="C354" s="132"/>
      <c r="D354" s="53"/>
      <c r="E354" s="123"/>
      <c r="F354" s="495" t="s">
        <v>419</v>
      </c>
      <c r="G354" s="533"/>
      <c r="H354" s="28"/>
      <c r="I354" s="28"/>
      <c r="J354" s="28"/>
      <c r="K354" s="28"/>
      <c r="L354" s="28"/>
      <c r="M354" s="28"/>
      <c r="N354" s="28"/>
      <c r="O354" s="116" t="s">
        <v>445</v>
      </c>
      <c r="P354" s="31" t="s">
        <v>322</v>
      </c>
      <c r="Q354" s="31" t="s">
        <v>150</v>
      </c>
      <c r="R354" s="31" t="s">
        <v>309</v>
      </c>
      <c r="S354" s="279">
        <f>S355+S357+S359</f>
        <v>14230800</v>
      </c>
      <c r="T354" s="279">
        <f>T355+T357+T359</f>
        <v>14230800</v>
      </c>
      <c r="U354" s="446">
        <f t="shared" si="25"/>
        <v>100</v>
      </c>
    </row>
    <row r="355" spans="1:21" s="102" customFormat="1" ht="95.25" customHeight="1">
      <c r="A355" s="99"/>
      <c r="B355" s="131"/>
      <c r="C355" s="132"/>
      <c r="D355" s="53"/>
      <c r="E355" s="123"/>
      <c r="F355" s="484" t="s">
        <v>376</v>
      </c>
      <c r="G355" s="674"/>
      <c r="H355" s="28"/>
      <c r="I355" s="28"/>
      <c r="J355" s="28"/>
      <c r="K355" s="28"/>
      <c r="L355" s="28"/>
      <c r="M355" s="28"/>
      <c r="N355" s="28"/>
      <c r="O355" s="116" t="s">
        <v>445</v>
      </c>
      <c r="P355" s="31" t="s">
        <v>322</v>
      </c>
      <c r="Q355" s="31" t="s">
        <v>150</v>
      </c>
      <c r="R355" s="31" t="s">
        <v>377</v>
      </c>
      <c r="S355" s="279">
        <f>S356</f>
        <v>13497943.92</v>
      </c>
      <c r="T355" s="279">
        <f>T356</f>
        <v>13497943.92</v>
      </c>
      <c r="U355" s="446">
        <f t="shared" si="25"/>
        <v>100</v>
      </c>
    </row>
    <row r="356" spans="1:21" s="102" customFormat="1" ht="32.25" customHeight="1">
      <c r="A356" s="99"/>
      <c r="B356" s="131"/>
      <c r="C356" s="132"/>
      <c r="D356" s="53"/>
      <c r="E356" s="123"/>
      <c r="F356" s="520" t="s">
        <v>451</v>
      </c>
      <c r="G356" s="711"/>
      <c r="H356" s="28"/>
      <c r="I356" s="28"/>
      <c r="J356" s="28"/>
      <c r="K356" s="28"/>
      <c r="L356" s="28"/>
      <c r="M356" s="28"/>
      <c r="N356" s="28"/>
      <c r="O356" s="116" t="s">
        <v>445</v>
      </c>
      <c r="P356" s="31" t="s">
        <v>322</v>
      </c>
      <c r="Q356" s="31" t="s">
        <v>150</v>
      </c>
      <c r="R356" s="31" t="s">
        <v>450</v>
      </c>
      <c r="S356" s="279">
        <v>13497943.92</v>
      </c>
      <c r="T356" s="279">
        <v>13497943.92</v>
      </c>
      <c r="U356" s="446">
        <f t="shared" si="25"/>
        <v>100</v>
      </c>
    </row>
    <row r="357" spans="1:21" s="102" customFormat="1" ht="32.25" customHeight="1">
      <c r="A357" s="99"/>
      <c r="B357" s="131"/>
      <c r="C357" s="132"/>
      <c r="D357" s="53"/>
      <c r="E357" s="123"/>
      <c r="F357" s="484" t="s">
        <v>380</v>
      </c>
      <c r="G357" s="674"/>
      <c r="H357" s="28"/>
      <c r="I357" s="28"/>
      <c r="J357" s="28"/>
      <c r="K357" s="28"/>
      <c r="L357" s="28"/>
      <c r="M357" s="28"/>
      <c r="N357" s="28"/>
      <c r="O357" s="116" t="s">
        <v>445</v>
      </c>
      <c r="P357" s="31" t="s">
        <v>322</v>
      </c>
      <c r="Q357" s="31" t="s">
        <v>150</v>
      </c>
      <c r="R357" s="31" t="s">
        <v>379</v>
      </c>
      <c r="S357" s="279">
        <f>S358</f>
        <v>725150.58</v>
      </c>
      <c r="T357" s="279">
        <f>T358</f>
        <v>725150.58</v>
      </c>
      <c r="U357" s="446">
        <f t="shared" si="25"/>
        <v>100</v>
      </c>
    </row>
    <row r="358" spans="1:21" s="102" customFormat="1" ht="50.25" customHeight="1">
      <c r="A358" s="99"/>
      <c r="B358" s="131"/>
      <c r="C358" s="132"/>
      <c r="D358" s="53"/>
      <c r="E358" s="123"/>
      <c r="F358" s="484" t="s">
        <v>449</v>
      </c>
      <c r="G358" s="674"/>
      <c r="H358" s="28"/>
      <c r="I358" s="28"/>
      <c r="J358" s="28"/>
      <c r="K358" s="28"/>
      <c r="L358" s="28"/>
      <c r="M358" s="28"/>
      <c r="N358" s="28"/>
      <c r="O358" s="116" t="s">
        <v>445</v>
      </c>
      <c r="P358" s="31" t="s">
        <v>322</v>
      </c>
      <c r="Q358" s="31" t="s">
        <v>150</v>
      </c>
      <c r="R358" s="31" t="s">
        <v>448</v>
      </c>
      <c r="S358" s="279">
        <v>725150.58</v>
      </c>
      <c r="T358" s="279">
        <v>725150.58</v>
      </c>
      <c r="U358" s="446">
        <f t="shared" si="25"/>
        <v>100</v>
      </c>
    </row>
    <row r="359" spans="1:21" s="102" customFormat="1" ht="24.75" customHeight="1">
      <c r="A359" s="99"/>
      <c r="B359" s="131"/>
      <c r="C359" s="132"/>
      <c r="D359" s="53"/>
      <c r="E359" s="123"/>
      <c r="F359" s="484" t="s">
        <v>382</v>
      </c>
      <c r="G359" s="674"/>
      <c r="H359" s="28"/>
      <c r="I359" s="28"/>
      <c r="J359" s="28"/>
      <c r="K359" s="28"/>
      <c r="L359" s="28"/>
      <c r="M359" s="28"/>
      <c r="N359" s="28"/>
      <c r="O359" s="116" t="s">
        <v>445</v>
      </c>
      <c r="P359" s="31" t="s">
        <v>322</v>
      </c>
      <c r="Q359" s="31" t="s">
        <v>150</v>
      </c>
      <c r="R359" s="31" t="s">
        <v>383</v>
      </c>
      <c r="S359" s="279">
        <f>S360</f>
        <v>7705.5</v>
      </c>
      <c r="T359" s="279">
        <f>T360</f>
        <v>7705.5</v>
      </c>
      <c r="U359" s="446">
        <f t="shared" si="25"/>
        <v>100</v>
      </c>
    </row>
    <row r="360" spans="1:21" s="102" customFormat="1" ht="32.25" customHeight="1">
      <c r="A360" s="99"/>
      <c r="B360" s="131"/>
      <c r="C360" s="132"/>
      <c r="D360" s="53"/>
      <c r="E360" s="123"/>
      <c r="F360" s="484" t="s">
        <v>454</v>
      </c>
      <c r="G360" s="674"/>
      <c r="H360" s="28"/>
      <c r="I360" s="28"/>
      <c r="J360" s="28"/>
      <c r="K360" s="28"/>
      <c r="L360" s="28"/>
      <c r="M360" s="28"/>
      <c r="N360" s="28"/>
      <c r="O360" s="116" t="s">
        <v>445</v>
      </c>
      <c r="P360" s="31" t="s">
        <v>322</v>
      </c>
      <c r="Q360" s="31" t="s">
        <v>150</v>
      </c>
      <c r="R360" s="31" t="s">
        <v>455</v>
      </c>
      <c r="S360" s="324">
        <v>7705.5</v>
      </c>
      <c r="T360" s="324">
        <v>7705.5</v>
      </c>
      <c r="U360" s="446">
        <f t="shared" si="25"/>
        <v>100</v>
      </c>
    </row>
    <row r="361" spans="1:21" s="102" customFormat="1" ht="32.25" customHeight="1">
      <c r="A361" s="99"/>
      <c r="B361" s="131"/>
      <c r="C361" s="132"/>
      <c r="D361" s="53"/>
      <c r="E361" s="123"/>
      <c r="F361" s="670" t="s">
        <v>263</v>
      </c>
      <c r="G361" s="671"/>
      <c r="H361" s="4"/>
      <c r="I361" s="4"/>
      <c r="J361" s="4"/>
      <c r="K361" s="4"/>
      <c r="L361" s="4"/>
      <c r="M361" s="4"/>
      <c r="N361" s="4"/>
      <c r="O361" s="141" t="s">
        <v>445</v>
      </c>
      <c r="P361" s="166">
        <v>1000</v>
      </c>
      <c r="Q361" s="166" t="s">
        <v>473</v>
      </c>
      <c r="R361" s="167" t="s">
        <v>309</v>
      </c>
      <c r="S361" s="373">
        <f t="shared" ref="S361:T363" si="27">S362</f>
        <v>100000</v>
      </c>
      <c r="T361" s="373">
        <f t="shared" si="27"/>
        <v>100000</v>
      </c>
      <c r="U361" s="445">
        <f t="shared" si="25"/>
        <v>100</v>
      </c>
    </row>
    <row r="362" spans="1:21" s="102" customFormat="1" ht="32.25" customHeight="1">
      <c r="A362" s="99"/>
      <c r="B362" s="131"/>
      <c r="C362" s="132"/>
      <c r="D362" s="53"/>
      <c r="E362" s="123"/>
      <c r="F362" s="682" t="s">
        <v>76</v>
      </c>
      <c r="G362" s="731"/>
      <c r="H362" s="307"/>
      <c r="I362" s="307"/>
      <c r="J362" s="307"/>
      <c r="K362" s="307"/>
      <c r="L362" s="307"/>
      <c r="M362" s="307"/>
      <c r="N362" s="307"/>
      <c r="O362" s="160" t="s">
        <v>445</v>
      </c>
      <c r="P362" s="305" t="s">
        <v>77</v>
      </c>
      <c r="Q362" s="305" t="s">
        <v>473</v>
      </c>
      <c r="R362" s="305" t="s">
        <v>309</v>
      </c>
      <c r="S362" s="390">
        <f t="shared" si="27"/>
        <v>100000</v>
      </c>
      <c r="T362" s="390">
        <f t="shared" si="27"/>
        <v>100000</v>
      </c>
      <c r="U362" s="445">
        <f t="shared" si="25"/>
        <v>100</v>
      </c>
    </row>
    <row r="363" spans="1:21" s="102" customFormat="1" ht="32.25" customHeight="1">
      <c r="A363" s="99"/>
      <c r="B363" s="131"/>
      <c r="C363" s="132"/>
      <c r="D363" s="53"/>
      <c r="E363" s="123"/>
      <c r="F363" s="484" t="s">
        <v>412</v>
      </c>
      <c r="G363" s="485"/>
      <c r="H363" s="486"/>
      <c r="I363" s="304"/>
      <c r="J363" s="304"/>
      <c r="K363" s="304"/>
      <c r="L363" s="304"/>
      <c r="M363" s="304"/>
      <c r="N363" s="304"/>
      <c r="O363" s="116" t="s">
        <v>445</v>
      </c>
      <c r="P363" s="306" t="s">
        <v>77</v>
      </c>
      <c r="Q363" s="133" t="s">
        <v>471</v>
      </c>
      <c r="R363" s="306" t="s">
        <v>309</v>
      </c>
      <c r="S363" s="302">
        <f t="shared" si="27"/>
        <v>100000</v>
      </c>
      <c r="T363" s="302">
        <f t="shared" si="27"/>
        <v>100000</v>
      </c>
      <c r="U363" s="446">
        <f t="shared" si="25"/>
        <v>100</v>
      </c>
    </row>
    <row r="364" spans="1:21" s="102" customFormat="1" ht="41.25" customHeight="1">
      <c r="A364" s="99"/>
      <c r="B364" s="131"/>
      <c r="C364" s="132"/>
      <c r="D364" s="53"/>
      <c r="E364" s="123"/>
      <c r="F364" s="486" t="s">
        <v>413</v>
      </c>
      <c r="G364" s="487"/>
      <c r="H364" s="25"/>
      <c r="I364" s="304"/>
      <c r="J364" s="304"/>
      <c r="K364" s="304"/>
      <c r="L364" s="304"/>
      <c r="M364" s="304"/>
      <c r="N364" s="304"/>
      <c r="O364" s="116" t="s">
        <v>445</v>
      </c>
      <c r="P364" s="306" t="s">
        <v>77</v>
      </c>
      <c r="Q364" s="133" t="s">
        <v>472</v>
      </c>
      <c r="R364" s="306" t="s">
        <v>309</v>
      </c>
      <c r="S364" s="302">
        <f>S366</f>
        <v>100000</v>
      </c>
      <c r="T364" s="302">
        <f>T366</f>
        <v>100000</v>
      </c>
      <c r="U364" s="446">
        <f t="shared" si="25"/>
        <v>100</v>
      </c>
    </row>
    <row r="365" spans="1:21" s="102" customFormat="1" ht="48.75" customHeight="1">
      <c r="A365" s="99"/>
      <c r="B365" s="131"/>
      <c r="C365" s="132"/>
      <c r="D365" s="53"/>
      <c r="E365" s="123"/>
      <c r="F365" s="509" t="s">
        <v>78</v>
      </c>
      <c r="G365" s="727"/>
      <c r="H365" s="304"/>
      <c r="I365" s="304"/>
      <c r="J365" s="304"/>
      <c r="K365" s="304"/>
      <c r="L365" s="304"/>
      <c r="M365" s="304"/>
      <c r="N365" s="304"/>
      <c r="O365" s="116" t="s">
        <v>445</v>
      </c>
      <c r="P365" s="306" t="s">
        <v>77</v>
      </c>
      <c r="Q365" s="133" t="s">
        <v>34</v>
      </c>
      <c r="R365" s="306" t="s">
        <v>309</v>
      </c>
      <c r="S365" s="302">
        <f t="shared" ref="S365:T367" si="28">S366</f>
        <v>100000</v>
      </c>
      <c r="T365" s="302">
        <f t="shared" si="28"/>
        <v>100000</v>
      </c>
      <c r="U365" s="446">
        <f t="shared" si="25"/>
        <v>100</v>
      </c>
    </row>
    <row r="366" spans="1:21" s="102" customFormat="1" ht="51" customHeight="1">
      <c r="A366" s="99"/>
      <c r="B366" s="131"/>
      <c r="C366" s="132"/>
      <c r="D366" s="53"/>
      <c r="E366" s="123"/>
      <c r="F366" s="511" t="s">
        <v>116</v>
      </c>
      <c r="G366" s="728"/>
      <c r="H366" s="304"/>
      <c r="I366" s="304"/>
      <c r="J366" s="304"/>
      <c r="K366" s="304"/>
      <c r="L366" s="304"/>
      <c r="M366" s="304"/>
      <c r="N366" s="304"/>
      <c r="O366" s="116" t="s">
        <v>445</v>
      </c>
      <c r="P366" s="306" t="s">
        <v>77</v>
      </c>
      <c r="Q366" s="306" t="s">
        <v>111</v>
      </c>
      <c r="R366" s="306" t="s">
        <v>309</v>
      </c>
      <c r="S366" s="302">
        <f t="shared" si="28"/>
        <v>100000</v>
      </c>
      <c r="T366" s="302">
        <f t="shared" si="28"/>
        <v>100000</v>
      </c>
      <c r="U366" s="446">
        <f t="shared" si="25"/>
        <v>100</v>
      </c>
    </row>
    <row r="367" spans="1:21" s="102" customFormat="1" ht="52.5" customHeight="1">
      <c r="A367" s="99"/>
      <c r="B367" s="131"/>
      <c r="C367" s="132"/>
      <c r="D367" s="53"/>
      <c r="E367" s="123"/>
      <c r="F367" s="484" t="s">
        <v>243</v>
      </c>
      <c r="G367" s="674"/>
      <c r="H367" s="304"/>
      <c r="I367" s="304"/>
      <c r="J367" s="304"/>
      <c r="K367" s="304"/>
      <c r="L367" s="304"/>
      <c r="M367" s="304"/>
      <c r="N367" s="304"/>
      <c r="O367" s="116" t="s">
        <v>445</v>
      </c>
      <c r="P367" s="306" t="s">
        <v>77</v>
      </c>
      <c r="Q367" s="306" t="s">
        <v>111</v>
      </c>
      <c r="R367" s="313">
        <v>600</v>
      </c>
      <c r="S367" s="302">
        <f t="shared" si="28"/>
        <v>100000</v>
      </c>
      <c r="T367" s="302">
        <f t="shared" si="28"/>
        <v>100000</v>
      </c>
      <c r="U367" s="446">
        <f t="shared" si="25"/>
        <v>100</v>
      </c>
    </row>
    <row r="368" spans="1:21" s="102" customFormat="1" ht="54" customHeight="1">
      <c r="A368" s="99"/>
      <c r="B368" s="131"/>
      <c r="C368" s="132"/>
      <c r="D368" s="53"/>
      <c r="E368" s="123"/>
      <c r="F368" s="505" t="s">
        <v>112</v>
      </c>
      <c r="G368" s="506"/>
      <c r="H368" s="304"/>
      <c r="I368" s="304"/>
      <c r="J368" s="304"/>
      <c r="K368" s="304"/>
      <c r="L368" s="304"/>
      <c r="M368" s="304"/>
      <c r="N368" s="304"/>
      <c r="O368" s="116" t="s">
        <v>445</v>
      </c>
      <c r="P368" s="306" t="s">
        <v>77</v>
      </c>
      <c r="Q368" s="306" t="s">
        <v>111</v>
      </c>
      <c r="R368" s="313">
        <v>630</v>
      </c>
      <c r="S368" s="302">
        <v>100000</v>
      </c>
      <c r="T368" s="302">
        <v>100000</v>
      </c>
      <c r="U368" s="446">
        <f t="shared" si="25"/>
        <v>100</v>
      </c>
    </row>
    <row r="369" spans="1:21" s="102" customFormat="1" ht="32.25" customHeight="1">
      <c r="A369" s="99"/>
      <c r="B369" s="131"/>
      <c r="C369" s="132"/>
      <c r="D369" s="53"/>
      <c r="E369" s="123"/>
      <c r="F369" s="729" t="s">
        <v>358</v>
      </c>
      <c r="G369" s="730"/>
      <c r="H369" s="19"/>
      <c r="I369" s="309"/>
      <c r="J369" s="309"/>
      <c r="K369" s="309"/>
      <c r="L369" s="309"/>
      <c r="M369" s="309"/>
      <c r="N369" s="309"/>
      <c r="O369" s="160" t="s">
        <v>445</v>
      </c>
      <c r="P369" s="20" t="s">
        <v>359</v>
      </c>
      <c r="Q369" s="166" t="s">
        <v>473</v>
      </c>
      <c r="R369" s="167" t="s">
        <v>309</v>
      </c>
      <c r="S369" s="323">
        <f>S370</f>
        <v>600000</v>
      </c>
      <c r="T369" s="323">
        <f>T370</f>
        <v>600000</v>
      </c>
      <c r="U369" s="445">
        <f t="shared" si="25"/>
        <v>100</v>
      </c>
    </row>
    <row r="370" spans="1:21" s="102" customFormat="1" ht="24" customHeight="1">
      <c r="A370" s="99"/>
      <c r="B370" s="131"/>
      <c r="C370" s="132"/>
      <c r="D370" s="53"/>
      <c r="E370" s="123"/>
      <c r="F370" s="729" t="s">
        <v>93</v>
      </c>
      <c r="G370" s="734"/>
      <c r="H370" s="19"/>
      <c r="I370" s="309"/>
      <c r="J370" s="309"/>
      <c r="K370" s="309"/>
      <c r="L370" s="309"/>
      <c r="M370" s="309"/>
      <c r="N370" s="309"/>
      <c r="O370" s="160" t="s">
        <v>445</v>
      </c>
      <c r="P370" s="20" t="s">
        <v>94</v>
      </c>
      <c r="Q370" s="20" t="s">
        <v>473</v>
      </c>
      <c r="R370" s="20" t="s">
        <v>309</v>
      </c>
      <c r="S370" s="323">
        <f t="shared" ref="S370:T375" si="29">S371</f>
        <v>600000</v>
      </c>
      <c r="T370" s="323">
        <f t="shared" si="29"/>
        <v>600000</v>
      </c>
      <c r="U370" s="445">
        <f t="shared" si="25"/>
        <v>100</v>
      </c>
    </row>
    <row r="371" spans="1:21" s="102" customFormat="1" ht="32.25" customHeight="1">
      <c r="A371" s="99"/>
      <c r="B371" s="131"/>
      <c r="C371" s="132"/>
      <c r="D371" s="53"/>
      <c r="E371" s="123"/>
      <c r="F371" s="484" t="s">
        <v>217</v>
      </c>
      <c r="G371" s="485"/>
      <c r="H371" s="486"/>
      <c r="I371" s="39"/>
      <c r="J371" s="39"/>
      <c r="K371" s="39"/>
      <c r="L371" s="39"/>
      <c r="M371" s="39"/>
      <c r="N371" s="39"/>
      <c r="O371" s="116" t="s">
        <v>445</v>
      </c>
      <c r="P371" s="31" t="s">
        <v>94</v>
      </c>
      <c r="Q371" s="31" t="s">
        <v>479</v>
      </c>
      <c r="R371" s="31" t="s">
        <v>309</v>
      </c>
      <c r="S371" s="279">
        <f t="shared" si="29"/>
        <v>600000</v>
      </c>
      <c r="T371" s="279">
        <f t="shared" si="29"/>
        <v>600000</v>
      </c>
      <c r="U371" s="446">
        <f t="shared" si="25"/>
        <v>100</v>
      </c>
    </row>
    <row r="372" spans="1:21" s="102" customFormat="1" ht="32.25" customHeight="1">
      <c r="A372" s="99"/>
      <c r="B372" s="131"/>
      <c r="C372" s="132"/>
      <c r="D372" s="53"/>
      <c r="E372" s="123"/>
      <c r="F372" s="735" t="s">
        <v>171</v>
      </c>
      <c r="G372" s="736"/>
      <c r="H372" s="25"/>
      <c r="I372" s="39"/>
      <c r="J372" s="39"/>
      <c r="K372" s="39"/>
      <c r="L372" s="39"/>
      <c r="M372" s="39"/>
      <c r="N372" s="39"/>
      <c r="O372" s="116" t="s">
        <v>445</v>
      </c>
      <c r="P372" s="31" t="s">
        <v>94</v>
      </c>
      <c r="Q372" s="31" t="s">
        <v>510</v>
      </c>
      <c r="R372" s="31" t="s">
        <v>309</v>
      </c>
      <c r="S372" s="279">
        <f t="shared" si="29"/>
        <v>600000</v>
      </c>
      <c r="T372" s="279">
        <f t="shared" si="29"/>
        <v>600000</v>
      </c>
      <c r="U372" s="446">
        <f t="shared" si="25"/>
        <v>100</v>
      </c>
    </row>
    <row r="373" spans="1:21" s="102" customFormat="1" ht="32.25" customHeight="1">
      <c r="A373" s="99"/>
      <c r="B373" s="131"/>
      <c r="C373" s="132"/>
      <c r="D373" s="53"/>
      <c r="E373" s="123"/>
      <c r="F373" s="482" t="s">
        <v>96</v>
      </c>
      <c r="G373" s="719"/>
      <c r="H373" s="290"/>
      <c r="I373" s="39"/>
      <c r="J373" s="39"/>
      <c r="K373" s="39"/>
      <c r="L373" s="39"/>
      <c r="M373" s="39"/>
      <c r="N373" s="39"/>
      <c r="O373" s="116" t="s">
        <v>445</v>
      </c>
      <c r="P373" s="31" t="s">
        <v>94</v>
      </c>
      <c r="Q373" s="31" t="s">
        <v>43</v>
      </c>
      <c r="R373" s="31" t="s">
        <v>309</v>
      </c>
      <c r="S373" s="279">
        <f t="shared" si="29"/>
        <v>600000</v>
      </c>
      <c r="T373" s="279">
        <f t="shared" si="29"/>
        <v>600000</v>
      </c>
      <c r="U373" s="446">
        <f t="shared" si="25"/>
        <v>100</v>
      </c>
    </row>
    <row r="374" spans="1:21" s="102" customFormat="1" ht="66.75" customHeight="1">
      <c r="A374" s="99"/>
      <c r="B374" s="131"/>
      <c r="C374" s="132"/>
      <c r="D374" s="53"/>
      <c r="E374" s="123"/>
      <c r="F374" s="482" t="s">
        <v>95</v>
      </c>
      <c r="G374" s="719"/>
      <c r="H374" s="290"/>
      <c r="I374" s="39"/>
      <c r="J374" s="39"/>
      <c r="K374" s="39"/>
      <c r="L374" s="39"/>
      <c r="M374" s="39"/>
      <c r="N374" s="39"/>
      <c r="O374" s="116" t="s">
        <v>445</v>
      </c>
      <c r="P374" s="31" t="s">
        <v>94</v>
      </c>
      <c r="Q374" s="31" t="s">
        <v>97</v>
      </c>
      <c r="R374" s="31" t="s">
        <v>309</v>
      </c>
      <c r="S374" s="279">
        <f t="shared" si="29"/>
        <v>600000</v>
      </c>
      <c r="T374" s="279">
        <f t="shared" si="29"/>
        <v>600000</v>
      </c>
      <c r="U374" s="446">
        <f t="shared" si="25"/>
        <v>100</v>
      </c>
    </row>
    <row r="375" spans="1:21" s="102" customFormat="1" ht="50.25" customHeight="1">
      <c r="A375" s="99"/>
      <c r="B375" s="131"/>
      <c r="C375" s="132"/>
      <c r="D375" s="53"/>
      <c r="E375" s="123"/>
      <c r="F375" s="487" t="s">
        <v>243</v>
      </c>
      <c r="G375" s="487"/>
      <c r="H375" s="290"/>
      <c r="I375" s="39"/>
      <c r="J375" s="39"/>
      <c r="K375" s="39"/>
      <c r="L375" s="39"/>
      <c r="M375" s="39"/>
      <c r="N375" s="39"/>
      <c r="O375" s="116" t="s">
        <v>445</v>
      </c>
      <c r="P375" s="31" t="s">
        <v>94</v>
      </c>
      <c r="Q375" s="31" t="s">
        <v>97</v>
      </c>
      <c r="R375" s="31" t="s">
        <v>369</v>
      </c>
      <c r="S375" s="279">
        <f t="shared" si="29"/>
        <v>600000</v>
      </c>
      <c r="T375" s="279">
        <f t="shared" si="29"/>
        <v>600000</v>
      </c>
      <c r="U375" s="446">
        <f t="shared" si="25"/>
        <v>100</v>
      </c>
    </row>
    <row r="376" spans="1:21" s="102" customFormat="1" ht="33.75" customHeight="1">
      <c r="A376" s="99"/>
      <c r="B376" s="131"/>
      <c r="C376" s="132"/>
      <c r="D376" s="53"/>
      <c r="E376" s="123"/>
      <c r="F376" s="491" t="s">
        <v>456</v>
      </c>
      <c r="G376" s="677"/>
      <c r="H376" s="28"/>
      <c r="I376" s="39"/>
      <c r="J376" s="39"/>
      <c r="K376" s="39"/>
      <c r="L376" s="39"/>
      <c r="M376" s="39"/>
      <c r="N376" s="39"/>
      <c r="O376" s="116" t="s">
        <v>445</v>
      </c>
      <c r="P376" s="31" t="s">
        <v>94</v>
      </c>
      <c r="Q376" s="31" t="s">
        <v>97</v>
      </c>
      <c r="R376" s="31" t="s">
        <v>370</v>
      </c>
      <c r="S376" s="279">
        <v>600000</v>
      </c>
      <c r="T376" s="279">
        <v>600000</v>
      </c>
      <c r="U376" s="446">
        <f t="shared" si="25"/>
        <v>100</v>
      </c>
    </row>
    <row r="377" spans="1:21" s="102" customFormat="1" ht="51.75" customHeight="1">
      <c r="A377" s="99"/>
      <c r="B377" s="131"/>
      <c r="C377" s="132"/>
      <c r="D377" s="53"/>
      <c r="E377" s="123"/>
      <c r="F377" s="732" t="s">
        <v>480</v>
      </c>
      <c r="G377" s="733"/>
      <c r="H377" s="427"/>
      <c r="I377" s="428"/>
      <c r="J377" s="428"/>
      <c r="K377" s="428"/>
      <c r="L377" s="428"/>
      <c r="M377" s="428"/>
      <c r="N377" s="428"/>
      <c r="O377" s="429" t="s">
        <v>474</v>
      </c>
      <c r="P377" s="416" t="s">
        <v>307</v>
      </c>
      <c r="Q377" s="416" t="s">
        <v>473</v>
      </c>
      <c r="R377" s="416" t="s">
        <v>309</v>
      </c>
      <c r="S377" s="430">
        <f>S378+S416+S456+S550+S402</f>
        <v>140882575.25999999</v>
      </c>
      <c r="T377" s="430">
        <f>T378+T416+T456+T550+T402</f>
        <v>128324210.3</v>
      </c>
      <c r="U377" s="415">
        <f t="shared" si="25"/>
        <v>91.085934554487366</v>
      </c>
    </row>
    <row r="378" spans="1:21" s="102" customFormat="1" ht="32.25" customHeight="1">
      <c r="A378" s="99"/>
      <c r="B378" s="131"/>
      <c r="C378" s="132"/>
      <c r="D378" s="53"/>
      <c r="E378" s="123"/>
      <c r="F378" s="687" t="s">
        <v>310</v>
      </c>
      <c r="G378" s="687"/>
      <c r="H378" s="141"/>
      <c r="I378" s="139"/>
      <c r="J378" s="139"/>
      <c r="K378" s="141"/>
      <c r="L378" s="143"/>
      <c r="M378" s="143"/>
      <c r="N378" s="143"/>
      <c r="O378" s="141" t="s">
        <v>474</v>
      </c>
      <c r="P378" s="139" t="s">
        <v>303</v>
      </c>
      <c r="Q378" s="139" t="s">
        <v>473</v>
      </c>
      <c r="R378" s="141" t="s">
        <v>309</v>
      </c>
      <c r="S378" s="303">
        <f>S379</f>
        <v>17562100</v>
      </c>
      <c r="T378" s="303">
        <f>T379</f>
        <v>17029694.529999997</v>
      </c>
      <c r="U378" s="445">
        <f t="shared" si="25"/>
        <v>96.968440733169714</v>
      </c>
    </row>
    <row r="379" spans="1:21" s="102" customFormat="1" ht="23.25" customHeight="1">
      <c r="A379" s="99"/>
      <c r="B379" s="131"/>
      <c r="C379" s="132"/>
      <c r="D379" s="53"/>
      <c r="E379" s="123"/>
      <c r="F379" s="491" t="s">
        <v>387</v>
      </c>
      <c r="G379" s="491"/>
      <c r="H379" s="143" t="e">
        <f>#REF!+#REF!+#REF!+#REF!+#REF!+H389+#REF!+#REF!+#REF!+#REF!+#REF!+#REF!+#REF!+#REF!+#REF!</f>
        <v>#REF!</v>
      </c>
      <c r="I379" s="143" t="e">
        <f>#REF!+#REF!+#REF!+#REF!+#REF!+I389+#REF!+#REF!+#REF!+#REF!+#REF!+#REF!+#REF!+#REF!+#REF!+#REF!+#REF!+#REF!</f>
        <v>#REF!</v>
      </c>
      <c r="J379" s="143" t="e">
        <f>#REF!+#REF!+#REF!+#REF!+#REF!+J389+#REF!+#REF!+#REF!+#REF!+#REF!+#REF!+#REF!+#REF!+#REF!+#REF!+#REF!+#REF!</f>
        <v>#REF!</v>
      </c>
      <c r="K379" s="143" t="e">
        <f>#REF!+#REF!+#REF!+#REF!+#REF!+K389+#REF!+#REF!+#REF!+#REF!+#REF!+#REF!+#REF!+#REF!+#REF!+#REF!+#REF!+#REF!</f>
        <v>#REF!</v>
      </c>
      <c r="L379" s="143" t="e">
        <f>#REF!+#REF!+#REF!+#REF!+#REF!+L389+#REF!+#REF!+#REF!+#REF!+#REF!+#REF!+#REF!+#REF!+#REF!+#REF!+#REF!+#REF!</f>
        <v>#REF!</v>
      </c>
      <c r="M379" s="143" t="e">
        <f>#REF!+#REF!+#REF!+#REF!+#REF!+M389+#REF!+#REF!+#REF!+#REF!+#REF!+#REF!+#REF!+#REF!+#REF!+#REF!+#REF!+#REF!</f>
        <v>#REF!</v>
      </c>
      <c r="N379" s="143" t="e">
        <f>#REF!+#REF!+#REF!+#REF!+#REF!+N389+#REF!+#REF!+#REF!+#REF!+#REF!+#REF!+#REF!+#REF!+#REF!+#REF!+#REF!+#REF!</f>
        <v>#REF!</v>
      </c>
      <c r="O379" s="184" t="s">
        <v>474</v>
      </c>
      <c r="P379" s="133" t="s">
        <v>329</v>
      </c>
      <c r="Q379" s="133" t="s">
        <v>473</v>
      </c>
      <c r="R379" s="133" t="s">
        <v>309</v>
      </c>
      <c r="S379" s="321">
        <f>S380+S396</f>
        <v>17562100</v>
      </c>
      <c r="T379" s="321">
        <f>T380+T396</f>
        <v>17029694.529999997</v>
      </c>
      <c r="U379" s="446">
        <f t="shared" si="25"/>
        <v>96.968440733169714</v>
      </c>
    </row>
    <row r="380" spans="1:21" s="102" customFormat="1" ht="32.25" customHeight="1">
      <c r="A380" s="99"/>
      <c r="B380" s="131"/>
      <c r="C380" s="132"/>
      <c r="D380" s="53"/>
      <c r="E380" s="123"/>
      <c r="F380" s="491" t="s">
        <v>412</v>
      </c>
      <c r="G380" s="491"/>
      <c r="H380" s="491"/>
      <c r="I380" s="143"/>
      <c r="J380" s="143"/>
      <c r="K380" s="143"/>
      <c r="L380" s="143"/>
      <c r="M380" s="143"/>
      <c r="N380" s="143"/>
      <c r="O380" s="184" t="s">
        <v>474</v>
      </c>
      <c r="P380" s="133" t="s">
        <v>329</v>
      </c>
      <c r="Q380" s="133" t="s">
        <v>471</v>
      </c>
      <c r="R380" s="133" t="s">
        <v>309</v>
      </c>
      <c r="S380" s="321">
        <f>S381</f>
        <v>17542100</v>
      </c>
      <c r="T380" s="321">
        <f>T381</f>
        <v>17009694.529999997</v>
      </c>
      <c r="U380" s="446">
        <f t="shared" si="25"/>
        <v>96.964984408936203</v>
      </c>
    </row>
    <row r="381" spans="1:21" s="102" customFormat="1" ht="32.25" customHeight="1">
      <c r="A381" s="99"/>
      <c r="B381" s="131"/>
      <c r="C381" s="132"/>
      <c r="D381" s="53"/>
      <c r="E381" s="123"/>
      <c r="F381" s="491" t="s">
        <v>413</v>
      </c>
      <c r="G381" s="491"/>
      <c r="H381" s="225"/>
      <c r="I381" s="143"/>
      <c r="J381" s="143"/>
      <c r="K381" s="143"/>
      <c r="L381" s="143"/>
      <c r="M381" s="143"/>
      <c r="N381" s="143"/>
      <c r="O381" s="184" t="s">
        <v>474</v>
      </c>
      <c r="P381" s="133" t="s">
        <v>329</v>
      </c>
      <c r="Q381" s="133" t="s">
        <v>472</v>
      </c>
      <c r="R381" s="133" t="s">
        <v>309</v>
      </c>
      <c r="S381" s="321">
        <f>S383+S393+S390</f>
        <v>17542100</v>
      </c>
      <c r="T381" s="321">
        <f>T383+T393+T390</f>
        <v>17009694.529999997</v>
      </c>
      <c r="U381" s="446">
        <f t="shared" ref="U381:U434" si="30">T381/S381*100</f>
        <v>96.964984408936203</v>
      </c>
    </row>
    <row r="382" spans="1:21" s="102" customFormat="1" ht="35.25" customHeight="1">
      <c r="A382" s="99"/>
      <c r="B382" s="131"/>
      <c r="C382" s="132"/>
      <c r="D382" s="53"/>
      <c r="E382" s="123"/>
      <c r="F382" s="518" t="s">
        <v>166</v>
      </c>
      <c r="G382" s="522"/>
      <c r="H382" s="225"/>
      <c r="I382" s="143"/>
      <c r="J382" s="143"/>
      <c r="K382" s="143"/>
      <c r="L382" s="143"/>
      <c r="M382" s="143"/>
      <c r="N382" s="143"/>
      <c r="O382" s="184" t="s">
        <v>474</v>
      </c>
      <c r="P382" s="133" t="s">
        <v>329</v>
      </c>
      <c r="Q382" s="133" t="s">
        <v>34</v>
      </c>
      <c r="R382" s="133" t="s">
        <v>309</v>
      </c>
      <c r="S382" s="321">
        <f>S383+S393+S390</f>
        <v>17542100</v>
      </c>
      <c r="T382" s="321">
        <f>T383+T393+T390</f>
        <v>17009694.529999997</v>
      </c>
      <c r="U382" s="446">
        <f t="shared" si="30"/>
        <v>96.964984408936203</v>
      </c>
    </row>
    <row r="383" spans="1:21" s="102" customFormat="1" ht="32.25" customHeight="1">
      <c r="A383" s="99"/>
      <c r="B383" s="131"/>
      <c r="C383" s="132"/>
      <c r="D383" s="53"/>
      <c r="E383" s="123"/>
      <c r="F383" s="587" t="s">
        <v>420</v>
      </c>
      <c r="G383" s="677"/>
      <c r="H383" s="144"/>
      <c r="I383" s="143"/>
      <c r="J383" s="143"/>
      <c r="K383" s="143"/>
      <c r="L383" s="143"/>
      <c r="M383" s="143"/>
      <c r="N383" s="143"/>
      <c r="O383" s="184" t="s">
        <v>474</v>
      </c>
      <c r="P383" s="133" t="s">
        <v>329</v>
      </c>
      <c r="Q383" s="133" t="s">
        <v>46</v>
      </c>
      <c r="R383" s="155" t="s">
        <v>309</v>
      </c>
      <c r="S383" s="302">
        <f>S388+S386+S384</f>
        <v>15902600</v>
      </c>
      <c r="T383" s="302">
        <f>T388+T386+T384</f>
        <v>15372633.809999999</v>
      </c>
      <c r="U383" s="446">
        <f t="shared" si="30"/>
        <v>96.667424257668543</v>
      </c>
    </row>
    <row r="384" spans="1:21" s="102" customFormat="1" ht="95.25" customHeight="1">
      <c r="A384" s="99"/>
      <c r="B384" s="131"/>
      <c r="C384" s="132"/>
      <c r="D384" s="53"/>
      <c r="E384" s="123"/>
      <c r="F384" s="475" t="s">
        <v>376</v>
      </c>
      <c r="G384" s="677"/>
      <c r="H384" s="144"/>
      <c r="I384" s="143"/>
      <c r="J384" s="143"/>
      <c r="K384" s="143"/>
      <c r="L384" s="143"/>
      <c r="M384" s="143"/>
      <c r="N384" s="143"/>
      <c r="O384" s="184" t="s">
        <v>474</v>
      </c>
      <c r="P384" s="133" t="s">
        <v>329</v>
      </c>
      <c r="Q384" s="133" t="s">
        <v>46</v>
      </c>
      <c r="R384" s="155" t="s">
        <v>377</v>
      </c>
      <c r="S384" s="302">
        <f>S385</f>
        <v>8753098.4399999995</v>
      </c>
      <c r="T384" s="302">
        <f>T385</f>
        <v>8753098.4399999995</v>
      </c>
      <c r="U384" s="446">
        <f t="shared" si="30"/>
        <v>100</v>
      </c>
    </row>
    <row r="385" spans="1:21" s="102" customFormat="1" ht="32.25" customHeight="1">
      <c r="A385" s="99"/>
      <c r="B385" s="131"/>
      <c r="C385" s="132"/>
      <c r="D385" s="53"/>
      <c r="E385" s="123"/>
      <c r="F385" s="520" t="s">
        <v>451</v>
      </c>
      <c r="G385" s="711"/>
      <c r="H385" s="144"/>
      <c r="I385" s="143"/>
      <c r="J385" s="143"/>
      <c r="K385" s="143"/>
      <c r="L385" s="143"/>
      <c r="M385" s="143"/>
      <c r="N385" s="143"/>
      <c r="O385" s="184" t="s">
        <v>474</v>
      </c>
      <c r="P385" s="133" t="s">
        <v>329</v>
      </c>
      <c r="Q385" s="133" t="s">
        <v>46</v>
      </c>
      <c r="R385" s="155" t="s">
        <v>450</v>
      </c>
      <c r="S385" s="302">
        <v>8753098.4399999995</v>
      </c>
      <c r="T385" s="302">
        <v>8753098.4399999995</v>
      </c>
      <c r="U385" s="446">
        <f t="shared" si="30"/>
        <v>100</v>
      </c>
    </row>
    <row r="386" spans="1:21" s="102" customFormat="1" ht="37.5" customHeight="1">
      <c r="A386" s="99"/>
      <c r="B386" s="131"/>
      <c r="C386" s="132"/>
      <c r="D386" s="53"/>
      <c r="E386" s="123"/>
      <c r="F386" s="484" t="s">
        <v>380</v>
      </c>
      <c r="G386" s="674"/>
      <c r="H386" s="144"/>
      <c r="I386" s="143"/>
      <c r="J386" s="143"/>
      <c r="K386" s="143"/>
      <c r="L386" s="143"/>
      <c r="M386" s="143"/>
      <c r="N386" s="143"/>
      <c r="O386" s="184" t="s">
        <v>474</v>
      </c>
      <c r="P386" s="133" t="s">
        <v>329</v>
      </c>
      <c r="Q386" s="133" t="s">
        <v>46</v>
      </c>
      <c r="R386" s="151">
        <v>200</v>
      </c>
      <c r="S386" s="302">
        <f>S387</f>
        <v>6862258.0999999996</v>
      </c>
      <c r="T386" s="302">
        <f>T387</f>
        <v>6332291.9100000001</v>
      </c>
      <c r="U386" s="446">
        <f t="shared" si="30"/>
        <v>92.277087479411492</v>
      </c>
    </row>
    <row r="387" spans="1:21" s="102" customFormat="1" ht="32.25" customHeight="1">
      <c r="A387" s="99"/>
      <c r="B387" s="131"/>
      <c r="C387" s="132"/>
      <c r="D387" s="53"/>
      <c r="E387" s="123"/>
      <c r="F387" s="484" t="s">
        <v>449</v>
      </c>
      <c r="G387" s="674"/>
      <c r="H387" s="144"/>
      <c r="I387" s="143"/>
      <c r="J387" s="143"/>
      <c r="K387" s="143"/>
      <c r="L387" s="143"/>
      <c r="M387" s="143"/>
      <c r="N387" s="143"/>
      <c r="O387" s="184" t="s">
        <v>474</v>
      </c>
      <c r="P387" s="133" t="s">
        <v>329</v>
      </c>
      <c r="Q387" s="133" t="s">
        <v>46</v>
      </c>
      <c r="R387" s="151">
        <v>240</v>
      </c>
      <c r="S387" s="302">
        <v>6862258.0999999996</v>
      </c>
      <c r="T387" s="302">
        <v>6332291.9100000001</v>
      </c>
      <c r="U387" s="446">
        <f t="shared" si="30"/>
        <v>92.277087479411492</v>
      </c>
    </row>
    <row r="388" spans="1:21" s="102" customFormat="1" ht="27.75" customHeight="1">
      <c r="A388" s="99"/>
      <c r="B388" s="131"/>
      <c r="C388" s="132"/>
      <c r="D388" s="53"/>
      <c r="E388" s="123"/>
      <c r="F388" s="484" t="s">
        <v>382</v>
      </c>
      <c r="G388" s="674"/>
      <c r="H388" s="257"/>
      <c r="I388" s="143"/>
      <c r="J388" s="143"/>
      <c r="K388" s="143"/>
      <c r="L388" s="143"/>
      <c r="M388" s="143"/>
      <c r="N388" s="143"/>
      <c r="O388" s="184" t="s">
        <v>474</v>
      </c>
      <c r="P388" s="133" t="s">
        <v>329</v>
      </c>
      <c r="Q388" s="133" t="s">
        <v>46</v>
      </c>
      <c r="R388" s="154" t="s">
        <v>383</v>
      </c>
      <c r="S388" s="302">
        <f>S389</f>
        <v>287243.46000000002</v>
      </c>
      <c r="T388" s="302">
        <f>T389</f>
        <v>287243.46000000002</v>
      </c>
      <c r="U388" s="446">
        <f t="shared" si="30"/>
        <v>100</v>
      </c>
    </row>
    <row r="389" spans="1:21" s="102" customFormat="1" ht="25.5" customHeight="1">
      <c r="A389" s="99"/>
      <c r="B389" s="131"/>
      <c r="C389" s="132"/>
      <c r="D389" s="53"/>
      <c r="E389" s="123"/>
      <c r="F389" s="484" t="s">
        <v>454</v>
      </c>
      <c r="G389" s="674"/>
      <c r="H389" s="257"/>
      <c r="I389" s="143"/>
      <c r="J389" s="143"/>
      <c r="K389" s="143">
        <v>4133</v>
      </c>
      <c r="L389" s="143"/>
      <c r="M389" s="143">
        <f>H389+I389+J389+K389+L389</f>
        <v>4133</v>
      </c>
      <c r="N389" s="143">
        <f>M389-H389</f>
        <v>4133</v>
      </c>
      <c r="O389" s="184" t="s">
        <v>474</v>
      </c>
      <c r="P389" s="133" t="s">
        <v>329</v>
      </c>
      <c r="Q389" s="133" t="s">
        <v>46</v>
      </c>
      <c r="R389" s="154" t="s">
        <v>455</v>
      </c>
      <c r="S389" s="302">
        <v>287243.46000000002</v>
      </c>
      <c r="T389" s="302">
        <v>287243.46000000002</v>
      </c>
      <c r="U389" s="446">
        <f t="shared" si="30"/>
        <v>100</v>
      </c>
    </row>
    <row r="390" spans="1:21" s="102" customFormat="1" ht="47.25" customHeight="1">
      <c r="A390" s="99"/>
      <c r="B390" s="131"/>
      <c r="C390" s="132"/>
      <c r="D390" s="53"/>
      <c r="E390" s="123"/>
      <c r="F390" s="491" t="s">
        <v>172</v>
      </c>
      <c r="G390" s="677"/>
      <c r="H390" s="257"/>
      <c r="I390" s="143"/>
      <c r="J390" s="143"/>
      <c r="K390" s="143"/>
      <c r="L390" s="143"/>
      <c r="M390" s="143"/>
      <c r="N390" s="143"/>
      <c r="O390" s="184" t="s">
        <v>474</v>
      </c>
      <c r="P390" s="149" t="s">
        <v>329</v>
      </c>
      <c r="Q390" s="133" t="s">
        <v>173</v>
      </c>
      <c r="R390" s="133" t="s">
        <v>309</v>
      </c>
      <c r="S390" s="142">
        <f>S391</f>
        <v>99500</v>
      </c>
      <c r="T390" s="391">
        <f>T391</f>
        <v>99498</v>
      </c>
      <c r="U390" s="446">
        <f t="shared" si="30"/>
        <v>99.997989949748742</v>
      </c>
    </row>
    <row r="391" spans="1:21" s="102" customFormat="1" ht="35.25" customHeight="1">
      <c r="A391" s="99"/>
      <c r="B391" s="131"/>
      <c r="C391" s="132"/>
      <c r="D391" s="53"/>
      <c r="E391" s="123"/>
      <c r="F391" s="491" t="s">
        <v>380</v>
      </c>
      <c r="G391" s="677"/>
      <c r="H391" s="257"/>
      <c r="I391" s="143"/>
      <c r="J391" s="143"/>
      <c r="K391" s="143"/>
      <c r="L391" s="143"/>
      <c r="M391" s="143"/>
      <c r="N391" s="143"/>
      <c r="O391" s="184" t="s">
        <v>474</v>
      </c>
      <c r="P391" s="149" t="s">
        <v>329</v>
      </c>
      <c r="Q391" s="133" t="s">
        <v>173</v>
      </c>
      <c r="R391" s="133" t="s">
        <v>379</v>
      </c>
      <c r="S391" s="142">
        <f>S392</f>
        <v>99500</v>
      </c>
      <c r="T391" s="391">
        <f>T392</f>
        <v>99498</v>
      </c>
      <c r="U391" s="446">
        <f t="shared" si="30"/>
        <v>99.997989949748742</v>
      </c>
    </row>
    <row r="392" spans="1:21" s="102" customFormat="1" ht="51.75" customHeight="1">
      <c r="A392" s="99"/>
      <c r="B392" s="131"/>
      <c r="C392" s="132"/>
      <c r="D392" s="53"/>
      <c r="E392" s="123"/>
      <c r="F392" s="491" t="s">
        <v>449</v>
      </c>
      <c r="G392" s="677"/>
      <c r="H392" s="257"/>
      <c r="I392" s="143"/>
      <c r="J392" s="143"/>
      <c r="K392" s="143"/>
      <c r="L392" s="143"/>
      <c r="M392" s="143"/>
      <c r="N392" s="143"/>
      <c r="O392" s="184" t="s">
        <v>474</v>
      </c>
      <c r="P392" s="149" t="s">
        <v>329</v>
      </c>
      <c r="Q392" s="133" t="s">
        <v>173</v>
      </c>
      <c r="R392" s="133" t="s">
        <v>448</v>
      </c>
      <c r="S392" s="142">
        <v>99500</v>
      </c>
      <c r="T392" s="391">
        <v>99498</v>
      </c>
      <c r="U392" s="446">
        <f t="shared" si="30"/>
        <v>99.997989949748742</v>
      </c>
    </row>
    <row r="393" spans="1:21" s="102" customFormat="1" ht="48.75" customHeight="1">
      <c r="A393" s="99"/>
      <c r="B393" s="131"/>
      <c r="C393" s="132"/>
      <c r="D393" s="53"/>
      <c r="E393" s="123"/>
      <c r="F393" s="505" t="s">
        <v>119</v>
      </c>
      <c r="G393" s="586"/>
      <c r="H393" s="257"/>
      <c r="I393" s="143"/>
      <c r="J393" s="143"/>
      <c r="K393" s="143"/>
      <c r="L393" s="143"/>
      <c r="M393" s="143"/>
      <c r="N393" s="143"/>
      <c r="O393" s="184" t="s">
        <v>474</v>
      </c>
      <c r="P393" s="133" t="s">
        <v>329</v>
      </c>
      <c r="Q393" s="133" t="s">
        <v>114</v>
      </c>
      <c r="R393" s="229" t="s">
        <v>309</v>
      </c>
      <c r="S393" s="302">
        <f>S394</f>
        <v>1540000</v>
      </c>
      <c r="T393" s="302">
        <f>T394</f>
        <v>1537562.72</v>
      </c>
      <c r="U393" s="446">
        <f t="shared" si="30"/>
        <v>99.841735064935065</v>
      </c>
    </row>
    <row r="394" spans="1:21" s="102" customFormat="1" ht="36" customHeight="1">
      <c r="A394" s="99"/>
      <c r="B394" s="131"/>
      <c r="C394" s="132"/>
      <c r="D394" s="53"/>
      <c r="E394" s="123"/>
      <c r="F394" s="484" t="s">
        <v>380</v>
      </c>
      <c r="G394" s="674"/>
      <c r="H394" s="257"/>
      <c r="I394" s="143"/>
      <c r="J394" s="143"/>
      <c r="K394" s="143"/>
      <c r="L394" s="143"/>
      <c r="M394" s="143"/>
      <c r="N394" s="143"/>
      <c r="O394" s="184" t="s">
        <v>474</v>
      </c>
      <c r="P394" s="133" t="s">
        <v>329</v>
      </c>
      <c r="Q394" s="133" t="s">
        <v>114</v>
      </c>
      <c r="R394" s="133" t="s">
        <v>379</v>
      </c>
      <c r="S394" s="302">
        <f>S395</f>
        <v>1540000</v>
      </c>
      <c r="T394" s="302">
        <f>T395</f>
        <v>1537562.72</v>
      </c>
      <c r="U394" s="446">
        <f t="shared" si="30"/>
        <v>99.841735064935065</v>
      </c>
    </row>
    <row r="395" spans="1:21" s="102" customFormat="1" ht="50.25" customHeight="1">
      <c r="A395" s="99"/>
      <c r="B395" s="131"/>
      <c r="C395" s="132"/>
      <c r="D395" s="53"/>
      <c r="E395" s="123"/>
      <c r="F395" s="484" t="s">
        <v>449</v>
      </c>
      <c r="G395" s="674"/>
      <c r="H395" s="257"/>
      <c r="I395" s="143"/>
      <c r="J395" s="143"/>
      <c r="K395" s="143"/>
      <c r="L395" s="143"/>
      <c r="M395" s="143"/>
      <c r="N395" s="143"/>
      <c r="O395" s="184" t="s">
        <v>474</v>
      </c>
      <c r="P395" s="133" t="s">
        <v>329</v>
      </c>
      <c r="Q395" s="133" t="s">
        <v>114</v>
      </c>
      <c r="R395" s="133" t="s">
        <v>448</v>
      </c>
      <c r="S395" s="302">
        <v>1540000</v>
      </c>
      <c r="T395" s="302">
        <v>1537562.72</v>
      </c>
      <c r="U395" s="446">
        <f t="shared" si="30"/>
        <v>99.841735064935065</v>
      </c>
    </row>
    <row r="396" spans="1:21" s="102" customFormat="1" ht="47.25" customHeight="1">
      <c r="A396" s="99"/>
      <c r="B396" s="131"/>
      <c r="C396" s="132"/>
      <c r="D396" s="53"/>
      <c r="E396" s="123"/>
      <c r="F396" s="588" t="s">
        <v>86</v>
      </c>
      <c r="G396" s="737"/>
      <c r="H396" s="257"/>
      <c r="I396" s="143"/>
      <c r="J396" s="143"/>
      <c r="K396" s="143"/>
      <c r="L396" s="143"/>
      <c r="M396" s="143"/>
      <c r="N396" s="143"/>
      <c r="O396" s="184" t="s">
        <v>474</v>
      </c>
      <c r="P396" s="133" t="s">
        <v>329</v>
      </c>
      <c r="Q396" s="133" t="s">
        <v>87</v>
      </c>
      <c r="R396" s="133" t="s">
        <v>309</v>
      </c>
      <c r="S396" s="327">
        <f t="shared" ref="S396:T400" si="31">S397</f>
        <v>20000</v>
      </c>
      <c r="T396" s="327">
        <f t="shared" si="31"/>
        <v>20000</v>
      </c>
      <c r="U396" s="446">
        <f t="shared" si="30"/>
        <v>100</v>
      </c>
    </row>
    <row r="397" spans="1:21" s="102" customFormat="1" ht="35.25" customHeight="1">
      <c r="A397" s="99"/>
      <c r="B397" s="131"/>
      <c r="C397" s="132"/>
      <c r="D397" s="53"/>
      <c r="E397" s="123"/>
      <c r="F397" s="590" t="s">
        <v>223</v>
      </c>
      <c r="G397" s="738"/>
      <c r="H397" s="257"/>
      <c r="I397" s="143"/>
      <c r="J397" s="143"/>
      <c r="K397" s="143"/>
      <c r="L397" s="143"/>
      <c r="M397" s="143"/>
      <c r="N397" s="143"/>
      <c r="O397" s="184" t="s">
        <v>474</v>
      </c>
      <c r="P397" s="133" t="s">
        <v>329</v>
      </c>
      <c r="Q397" s="133" t="s">
        <v>90</v>
      </c>
      <c r="R397" s="133" t="s">
        <v>309</v>
      </c>
      <c r="S397" s="327">
        <f t="shared" si="31"/>
        <v>20000</v>
      </c>
      <c r="T397" s="327">
        <f t="shared" si="31"/>
        <v>20000</v>
      </c>
      <c r="U397" s="446">
        <f t="shared" si="30"/>
        <v>100</v>
      </c>
    </row>
    <row r="398" spans="1:21" s="102" customFormat="1" ht="44.25" customHeight="1">
      <c r="A398" s="99"/>
      <c r="B398" s="131"/>
      <c r="C398" s="132"/>
      <c r="D398" s="53"/>
      <c r="E398" s="123"/>
      <c r="F398" s="592" t="s">
        <v>88</v>
      </c>
      <c r="G398" s="739"/>
      <c r="H398" s="257"/>
      <c r="I398" s="143"/>
      <c r="J398" s="143"/>
      <c r="K398" s="143"/>
      <c r="L398" s="143"/>
      <c r="M398" s="143"/>
      <c r="N398" s="143"/>
      <c r="O398" s="184" t="s">
        <v>474</v>
      </c>
      <c r="P398" s="133" t="s">
        <v>329</v>
      </c>
      <c r="Q398" s="133" t="s">
        <v>91</v>
      </c>
      <c r="R398" s="133" t="s">
        <v>309</v>
      </c>
      <c r="S398" s="327">
        <f t="shared" si="31"/>
        <v>20000</v>
      </c>
      <c r="T398" s="327">
        <f t="shared" si="31"/>
        <v>20000</v>
      </c>
      <c r="U398" s="446">
        <f t="shared" si="30"/>
        <v>100</v>
      </c>
    </row>
    <row r="399" spans="1:21" s="102" customFormat="1" ht="65.25" customHeight="1">
      <c r="A399" s="99"/>
      <c r="B399" s="131"/>
      <c r="C399" s="132"/>
      <c r="D399" s="53"/>
      <c r="E399" s="123"/>
      <c r="F399" s="535" t="s">
        <v>89</v>
      </c>
      <c r="G399" s="721"/>
      <c r="H399" s="257"/>
      <c r="I399" s="143"/>
      <c r="J399" s="143"/>
      <c r="K399" s="143"/>
      <c r="L399" s="143"/>
      <c r="M399" s="143"/>
      <c r="N399" s="143"/>
      <c r="O399" s="184" t="s">
        <v>474</v>
      </c>
      <c r="P399" s="133" t="s">
        <v>329</v>
      </c>
      <c r="Q399" s="133" t="s">
        <v>92</v>
      </c>
      <c r="R399" s="133" t="s">
        <v>309</v>
      </c>
      <c r="S399" s="327">
        <f t="shared" si="31"/>
        <v>20000</v>
      </c>
      <c r="T399" s="327">
        <f t="shared" si="31"/>
        <v>20000</v>
      </c>
      <c r="U399" s="446">
        <f t="shared" si="30"/>
        <v>100</v>
      </c>
    </row>
    <row r="400" spans="1:21" s="102" customFormat="1" ht="39" customHeight="1">
      <c r="A400" s="99"/>
      <c r="B400" s="131"/>
      <c r="C400" s="132"/>
      <c r="D400" s="53"/>
      <c r="E400" s="123"/>
      <c r="F400" s="484" t="s">
        <v>380</v>
      </c>
      <c r="G400" s="674"/>
      <c r="H400" s="257"/>
      <c r="I400" s="143"/>
      <c r="J400" s="143"/>
      <c r="K400" s="143"/>
      <c r="L400" s="143"/>
      <c r="M400" s="143"/>
      <c r="N400" s="143"/>
      <c r="O400" s="184" t="s">
        <v>474</v>
      </c>
      <c r="P400" s="133" t="s">
        <v>329</v>
      </c>
      <c r="Q400" s="133" t="s">
        <v>92</v>
      </c>
      <c r="R400" s="133" t="s">
        <v>379</v>
      </c>
      <c r="S400" s="327">
        <f t="shared" si="31"/>
        <v>20000</v>
      </c>
      <c r="T400" s="327">
        <f t="shared" si="31"/>
        <v>20000</v>
      </c>
      <c r="U400" s="446">
        <f t="shared" si="30"/>
        <v>100</v>
      </c>
    </row>
    <row r="401" spans="1:21" s="102" customFormat="1" ht="48" customHeight="1">
      <c r="A401" s="99"/>
      <c r="B401" s="131"/>
      <c r="C401" s="132"/>
      <c r="D401" s="53"/>
      <c r="E401" s="123"/>
      <c r="F401" s="484" t="s">
        <v>449</v>
      </c>
      <c r="G401" s="674"/>
      <c r="H401" s="257"/>
      <c r="I401" s="143"/>
      <c r="J401" s="143"/>
      <c r="K401" s="143"/>
      <c r="L401" s="143"/>
      <c r="M401" s="143"/>
      <c r="N401" s="143"/>
      <c r="O401" s="184" t="s">
        <v>474</v>
      </c>
      <c r="P401" s="133" t="s">
        <v>329</v>
      </c>
      <c r="Q401" s="133" t="s">
        <v>92</v>
      </c>
      <c r="R401" s="133" t="s">
        <v>448</v>
      </c>
      <c r="S401" s="327">
        <v>20000</v>
      </c>
      <c r="T401" s="327">
        <v>20000</v>
      </c>
      <c r="U401" s="446">
        <f t="shared" si="30"/>
        <v>100</v>
      </c>
    </row>
    <row r="402" spans="1:21" s="102" customFormat="1" ht="47.25" customHeight="1">
      <c r="A402" s="99"/>
      <c r="B402" s="131"/>
      <c r="C402" s="132"/>
      <c r="D402" s="53"/>
      <c r="E402" s="123"/>
      <c r="F402" s="681" t="s">
        <v>352</v>
      </c>
      <c r="G402" s="681"/>
      <c r="H402" s="192"/>
      <c r="I402" s="192"/>
      <c r="J402" s="192"/>
      <c r="K402" s="192"/>
      <c r="L402" s="192"/>
      <c r="M402" s="192"/>
      <c r="N402" s="192"/>
      <c r="O402" s="141" t="s">
        <v>474</v>
      </c>
      <c r="P402" s="139" t="s">
        <v>353</v>
      </c>
      <c r="Q402" s="139" t="s">
        <v>473</v>
      </c>
      <c r="R402" s="139" t="s">
        <v>309</v>
      </c>
      <c r="S402" s="392">
        <f>S403</f>
        <v>1470076.92</v>
      </c>
      <c r="T402" s="392">
        <f>T403</f>
        <v>1470076.92</v>
      </c>
      <c r="U402" s="445">
        <f t="shared" si="30"/>
        <v>100</v>
      </c>
    </row>
    <row r="403" spans="1:21" s="102" customFormat="1" ht="62.25" customHeight="1">
      <c r="A403" s="99"/>
      <c r="B403" s="131"/>
      <c r="C403" s="132"/>
      <c r="D403" s="53"/>
      <c r="E403" s="123"/>
      <c r="F403" s="681" t="s">
        <v>388</v>
      </c>
      <c r="G403" s="681"/>
      <c r="H403" s="192"/>
      <c r="I403" s="192"/>
      <c r="J403" s="192"/>
      <c r="K403" s="192"/>
      <c r="L403" s="192"/>
      <c r="M403" s="192"/>
      <c r="N403" s="192"/>
      <c r="O403" s="141" t="s">
        <v>474</v>
      </c>
      <c r="P403" s="139" t="s">
        <v>354</v>
      </c>
      <c r="Q403" s="139" t="s">
        <v>473</v>
      </c>
      <c r="R403" s="139" t="s">
        <v>309</v>
      </c>
      <c r="S403" s="392">
        <f>S404+S410</f>
        <v>1470076.92</v>
      </c>
      <c r="T403" s="392">
        <f>T404+T410</f>
        <v>1470076.92</v>
      </c>
      <c r="U403" s="445">
        <f t="shared" si="30"/>
        <v>100</v>
      </c>
    </row>
    <row r="404" spans="1:21" s="102" customFormat="1" ht="81" customHeight="1">
      <c r="A404" s="99"/>
      <c r="B404" s="131"/>
      <c r="C404" s="132"/>
      <c r="D404" s="53"/>
      <c r="E404" s="123"/>
      <c r="F404" s="476" t="s">
        <v>222</v>
      </c>
      <c r="G404" s="478"/>
      <c r="H404" s="192"/>
      <c r="I404" s="192"/>
      <c r="J404" s="192"/>
      <c r="K404" s="192"/>
      <c r="L404" s="192"/>
      <c r="M404" s="192"/>
      <c r="N404" s="192"/>
      <c r="O404" s="184" t="s">
        <v>474</v>
      </c>
      <c r="P404" s="133" t="s">
        <v>354</v>
      </c>
      <c r="Q404" s="133" t="s">
        <v>494</v>
      </c>
      <c r="R404" s="133" t="s">
        <v>309</v>
      </c>
      <c r="S404" s="332">
        <f>S405</f>
        <v>1022070.92</v>
      </c>
      <c r="T404" s="332">
        <f>T405</f>
        <v>1022070.92</v>
      </c>
      <c r="U404" s="446">
        <f t="shared" si="30"/>
        <v>100</v>
      </c>
    </row>
    <row r="405" spans="1:21" s="102" customFormat="1" ht="33.75" customHeight="1">
      <c r="A405" s="99"/>
      <c r="B405" s="131"/>
      <c r="C405" s="132"/>
      <c r="D405" s="53"/>
      <c r="E405" s="123"/>
      <c r="F405" s="476" t="s">
        <v>224</v>
      </c>
      <c r="G405" s="478"/>
      <c r="H405" s="192"/>
      <c r="I405" s="192"/>
      <c r="J405" s="192"/>
      <c r="K405" s="192"/>
      <c r="L405" s="192"/>
      <c r="M405" s="192"/>
      <c r="N405" s="192"/>
      <c r="O405" s="184" t="s">
        <v>474</v>
      </c>
      <c r="P405" s="133" t="s">
        <v>354</v>
      </c>
      <c r="Q405" s="133" t="s">
        <v>495</v>
      </c>
      <c r="R405" s="133" t="s">
        <v>309</v>
      </c>
      <c r="S405" s="332">
        <f>S407</f>
        <v>1022070.92</v>
      </c>
      <c r="T405" s="332">
        <f>T407</f>
        <v>1022070.92</v>
      </c>
      <c r="U405" s="446">
        <f t="shared" si="30"/>
        <v>100</v>
      </c>
    </row>
    <row r="406" spans="1:21" s="102" customFormat="1" ht="48.75" customHeight="1">
      <c r="A406" s="99"/>
      <c r="B406" s="131"/>
      <c r="C406" s="132"/>
      <c r="D406" s="53"/>
      <c r="E406" s="123"/>
      <c r="F406" s="476" t="s">
        <v>45</v>
      </c>
      <c r="G406" s="684"/>
      <c r="H406" s="192"/>
      <c r="I406" s="192"/>
      <c r="J406" s="192"/>
      <c r="K406" s="192"/>
      <c r="L406" s="192"/>
      <c r="M406" s="192"/>
      <c r="N406" s="192"/>
      <c r="O406" s="184" t="s">
        <v>474</v>
      </c>
      <c r="P406" s="133" t="s">
        <v>354</v>
      </c>
      <c r="Q406" s="133" t="s">
        <v>226</v>
      </c>
      <c r="R406" s="133" t="s">
        <v>309</v>
      </c>
      <c r="S406" s="332">
        <f t="shared" ref="S406:T408" si="32">S407</f>
        <v>1022070.92</v>
      </c>
      <c r="T406" s="332">
        <f t="shared" si="32"/>
        <v>1022070.92</v>
      </c>
      <c r="U406" s="446">
        <f t="shared" si="30"/>
        <v>100</v>
      </c>
    </row>
    <row r="407" spans="1:21" s="102" customFormat="1" ht="62.25" customHeight="1">
      <c r="A407" s="99"/>
      <c r="B407" s="131"/>
      <c r="C407" s="132"/>
      <c r="D407" s="53"/>
      <c r="E407" s="123"/>
      <c r="F407" s="568" t="s">
        <v>421</v>
      </c>
      <c r="G407" s="568"/>
      <c r="H407" s="192"/>
      <c r="I407" s="192"/>
      <c r="J407" s="192"/>
      <c r="K407" s="192"/>
      <c r="L407" s="192"/>
      <c r="M407" s="192"/>
      <c r="N407" s="192"/>
      <c r="O407" s="184" t="s">
        <v>474</v>
      </c>
      <c r="P407" s="133" t="s">
        <v>354</v>
      </c>
      <c r="Q407" s="133" t="s">
        <v>143</v>
      </c>
      <c r="R407" s="133" t="s">
        <v>309</v>
      </c>
      <c r="S407" s="332">
        <f t="shared" si="32"/>
        <v>1022070.92</v>
      </c>
      <c r="T407" s="332">
        <f t="shared" si="32"/>
        <v>1022070.92</v>
      </c>
      <c r="U407" s="446">
        <f t="shared" si="30"/>
        <v>100</v>
      </c>
    </row>
    <row r="408" spans="1:21" s="102" customFormat="1" ht="32.25" customHeight="1">
      <c r="A408" s="99"/>
      <c r="B408" s="131"/>
      <c r="C408" s="132"/>
      <c r="D408" s="53"/>
      <c r="E408" s="123"/>
      <c r="F408" s="491" t="s">
        <v>380</v>
      </c>
      <c r="G408" s="677"/>
      <c r="H408" s="192"/>
      <c r="I408" s="192"/>
      <c r="J408" s="192"/>
      <c r="K408" s="192"/>
      <c r="L408" s="192"/>
      <c r="M408" s="192"/>
      <c r="N408" s="192"/>
      <c r="O408" s="184" t="s">
        <v>474</v>
      </c>
      <c r="P408" s="133" t="s">
        <v>354</v>
      </c>
      <c r="Q408" s="133" t="s">
        <v>143</v>
      </c>
      <c r="R408" s="133" t="s">
        <v>379</v>
      </c>
      <c r="S408" s="332">
        <f t="shared" si="32"/>
        <v>1022070.92</v>
      </c>
      <c r="T408" s="332">
        <f t="shared" si="32"/>
        <v>1022070.92</v>
      </c>
      <c r="U408" s="446">
        <f t="shared" si="30"/>
        <v>100</v>
      </c>
    </row>
    <row r="409" spans="1:21" s="102" customFormat="1" ht="49.5" customHeight="1">
      <c r="A409" s="99"/>
      <c r="B409" s="131"/>
      <c r="C409" s="132"/>
      <c r="D409" s="53"/>
      <c r="E409" s="123"/>
      <c r="F409" s="491" t="s">
        <v>449</v>
      </c>
      <c r="G409" s="677"/>
      <c r="H409" s="192"/>
      <c r="I409" s="192"/>
      <c r="J409" s="192"/>
      <c r="K409" s="192"/>
      <c r="L409" s="192"/>
      <c r="M409" s="192"/>
      <c r="N409" s="192"/>
      <c r="O409" s="184" t="s">
        <v>474</v>
      </c>
      <c r="P409" s="133" t="s">
        <v>354</v>
      </c>
      <c r="Q409" s="133" t="s">
        <v>143</v>
      </c>
      <c r="R409" s="133" t="s">
        <v>448</v>
      </c>
      <c r="S409" s="332">
        <f>749350.28+272720.64</f>
        <v>1022070.92</v>
      </c>
      <c r="T409" s="332">
        <f>749350.28+272720.64</f>
        <v>1022070.92</v>
      </c>
      <c r="U409" s="446">
        <f t="shared" si="30"/>
        <v>100</v>
      </c>
    </row>
    <row r="410" spans="1:21" s="102" customFormat="1" ht="36.75" customHeight="1">
      <c r="A410" s="99"/>
      <c r="B410" s="131"/>
      <c r="C410" s="132"/>
      <c r="D410" s="53"/>
      <c r="E410" s="123"/>
      <c r="F410" s="486" t="s">
        <v>412</v>
      </c>
      <c r="G410" s="487"/>
      <c r="H410" s="487"/>
      <c r="I410" s="192"/>
      <c r="J410" s="192"/>
      <c r="K410" s="192"/>
      <c r="L410" s="192"/>
      <c r="M410" s="192"/>
      <c r="N410" s="192"/>
      <c r="O410" s="184" t="s">
        <v>474</v>
      </c>
      <c r="P410" s="31" t="s">
        <v>354</v>
      </c>
      <c r="Q410" s="173" t="s">
        <v>471</v>
      </c>
      <c r="R410" s="168" t="s">
        <v>309</v>
      </c>
      <c r="S410" s="143">
        <f>S411</f>
        <v>448006</v>
      </c>
      <c r="T410" s="143">
        <f>T411</f>
        <v>448006</v>
      </c>
      <c r="U410" s="446">
        <f t="shared" si="30"/>
        <v>100</v>
      </c>
    </row>
    <row r="411" spans="1:21" s="102" customFormat="1" ht="30.75" customHeight="1">
      <c r="A411" s="99"/>
      <c r="B411" s="131"/>
      <c r="C411" s="132"/>
      <c r="D411" s="53"/>
      <c r="E411" s="123"/>
      <c r="F411" s="486" t="s">
        <v>413</v>
      </c>
      <c r="G411" s="487"/>
      <c r="H411" s="25"/>
      <c r="I411" s="192"/>
      <c r="J411" s="192"/>
      <c r="K411" s="192"/>
      <c r="L411" s="192"/>
      <c r="M411" s="192"/>
      <c r="N411" s="192"/>
      <c r="O411" s="184" t="s">
        <v>474</v>
      </c>
      <c r="P411" s="31" t="s">
        <v>354</v>
      </c>
      <c r="Q411" s="26" t="s">
        <v>472</v>
      </c>
      <c r="R411" s="168" t="s">
        <v>309</v>
      </c>
      <c r="S411" s="143">
        <f>S413</f>
        <v>448006</v>
      </c>
      <c r="T411" s="143">
        <f>T413</f>
        <v>448006</v>
      </c>
      <c r="U411" s="446">
        <f t="shared" si="30"/>
        <v>100</v>
      </c>
    </row>
    <row r="412" spans="1:21" s="102" customFormat="1" ht="49.5" customHeight="1">
      <c r="A412" s="99"/>
      <c r="B412" s="131"/>
      <c r="C412" s="132"/>
      <c r="D412" s="53"/>
      <c r="E412" s="123"/>
      <c r="F412" s="513" t="s">
        <v>45</v>
      </c>
      <c r="G412" s="724"/>
      <c r="H412" s="25"/>
      <c r="I412" s="192"/>
      <c r="J412" s="192"/>
      <c r="K412" s="192"/>
      <c r="L412" s="192"/>
      <c r="M412" s="192"/>
      <c r="N412" s="192"/>
      <c r="O412" s="184" t="s">
        <v>474</v>
      </c>
      <c r="P412" s="31" t="s">
        <v>354</v>
      </c>
      <c r="Q412" s="26" t="s">
        <v>34</v>
      </c>
      <c r="R412" s="168" t="s">
        <v>309</v>
      </c>
      <c r="S412" s="143">
        <f t="shared" ref="S412:T414" si="33">S413</f>
        <v>448006</v>
      </c>
      <c r="T412" s="143">
        <f t="shared" si="33"/>
        <v>448006</v>
      </c>
      <c r="U412" s="446">
        <f t="shared" si="30"/>
        <v>100</v>
      </c>
    </row>
    <row r="413" spans="1:21" s="102" customFormat="1" ht="30.75" customHeight="1">
      <c r="A413" s="99"/>
      <c r="B413" s="131"/>
      <c r="C413" s="132"/>
      <c r="D413" s="53"/>
      <c r="E413" s="123"/>
      <c r="F413" s="486" t="s">
        <v>415</v>
      </c>
      <c r="G413" s="487"/>
      <c r="H413" s="28"/>
      <c r="I413" s="192"/>
      <c r="J413" s="192"/>
      <c r="K413" s="192"/>
      <c r="L413" s="192"/>
      <c r="M413" s="192"/>
      <c r="N413" s="192"/>
      <c r="O413" s="184" t="s">
        <v>474</v>
      </c>
      <c r="P413" s="31" t="s">
        <v>354</v>
      </c>
      <c r="Q413" s="31" t="s">
        <v>41</v>
      </c>
      <c r="R413" s="168" t="s">
        <v>309</v>
      </c>
      <c r="S413" s="143">
        <f t="shared" si="33"/>
        <v>448006</v>
      </c>
      <c r="T413" s="143">
        <f t="shared" si="33"/>
        <v>448006</v>
      </c>
      <c r="U413" s="446">
        <f t="shared" si="30"/>
        <v>100</v>
      </c>
    </row>
    <row r="414" spans="1:21" s="102" customFormat="1" ht="35.25" customHeight="1">
      <c r="A414" s="99"/>
      <c r="B414" s="131"/>
      <c r="C414" s="132"/>
      <c r="D414" s="53"/>
      <c r="E414" s="123"/>
      <c r="F414" s="484" t="s">
        <v>380</v>
      </c>
      <c r="G414" s="674"/>
      <c r="H414" s="28">
        <v>200000</v>
      </c>
      <c r="I414" s="192"/>
      <c r="J414" s="192"/>
      <c r="K414" s="192"/>
      <c r="L414" s="192"/>
      <c r="M414" s="192"/>
      <c r="N414" s="192"/>
      <c r="O414" s="184" t="s">
        <v>474</v>
      </c>
      <c r="P414" s="31" t="s">
        <v>354</v>
      </c>
      <c r="Q414" s="31" t="s">
        <v>41</v>
      </c>
      <c r="R414" s="168" t="s">
        <v>379</v>
      </c>
      <c r="S414" s="142">
        <f t="shared" si="33"/>
        <v>448006</v>
      </c>
      <c r="T414" s="142">
        <f t="shared" si="33"/>
        <v>448006</v>
      </c>
      <c r="U414" s="446">
        <f t="shared" si="30"/>
        <v>100</v>
      </c>
    </row>
    <row r="415" spans="1:21" s="102" customFormat="1" ht="49.5" customHeight="1">
      <c r="A415" s="99"/>
      <c r="B415" s="131"/>
      <c r="C415" s="132"/>
      <c r="D415" s="53"/>
      <c r="E415" s="123"/>
      <c r="F415" s="484" t="s">
        <v>449</v>
      </c>
      <c r="G415" s="674"/>
      <c r="H415" s="28"/>
      <c r="I415" s="192"/>
      <c r="J415" s="192"/>
      <c r="K415" s="192"/>
      <c r="L415" s="192"/>
      <c r="M415" s="192"/>
      <c r="N415" s="192"/>
      <c r="O415" s="184" t="s">
        <v>474</v>
      </c>
      <c r="P415" s="31" t="s">
        <v>354</v>
      </c>
      <c r="Q415" s="31" t="s">
        <v>41</v>
      </c>
      <c r="R415" s="168" t="s">
        <v>448</v>
      </c>
      <c r="S415" s="142">
        <v>448006</v>
      </c>
      <c r="T415" s="142">
        <v>448006</v>
      </c>
      <c r="U415" s="446">
        <f t="shared" si="30"/>
        <v>100</v>
      </c>
    </row>
    <row r="416" spans="1:21" s="102" customFormat="1" ht="32.25" customHeight="1">
      <c r="A416" s="99"/>
      <c r="B416" s="131"/>
      <c r="C416" s="132"/>
      <c r="D416" s="53"/>
      <c r="E416" s="123"/>
      <c r="F416" s="687" t="s">
        <v>342</v>
      </c>
      <c r="G416" s="687"/>
      <c r="H416" s="192"/>
      <c r="I416" s="192"/>
      <c r="J416" s="192"/>
      <c r="K416" s="192"/>
      <c r="L416" s="192"/>
      <c r="M416" s="143"/>
      <c r="N416" s="143">
        <f>M416-H416</f>
        <v>0</v>
      </c>
      <c r="O416" s="141" t="s">
        <v>474</v>
      </c>
      <c r="P416" s="139" t="s">
        <v>341</v>
      </c>
      <c r="Q416" s="139" t="s">
        <v>473</v>
      </c>
      <c r="R416" s="139" t="s">
        <v>309</v>
      </c>
      <c r="S416" s="303">
        <f>S434+S424+S417</f>
        <v>22907752.810000002</v>
      </c>
      <c r="T416" s="303">
        <f>T434+T424+T417</f>
        <v>20410524.5</v>
      </c>
      <c r="U416" s="445">
        <f t="shared" si="30"/>
        <v>89.098763502852719</v>
      </c>
    </row>
    <row r="417" spans="1:21" s="102" customFormat="1" ht="32.25" customHeight="1">
      <c r="A417" s="99"/>
      <c r="B417" s="131"/>
      <c r="C417" s="132"/>
      <c r="D417" s="53"/>
      <c r="E417" s="123"/>
      <c r="F417" s="687" t="s">
        <v>496</v>
      </c>
      <c r="G417" s="688"/>
      <c r="H417" s="192"/>
      <c r="I417" s="192"/>
      <c r="J417" s="192"/>
      <c r="K417" s="192"/>
      <c r="L417" s="192"/>
      <c r="M417" s="192"/>
      <c r="N417" s="192"/>
      <c r="O417" s="141" t="s">
        <v>474</v>
      </c>
      <c r="P417" s="139" t="s">
        <v>497</v>
      </c>
      <c r="Q417" s="20" t="s">
        <v>473</v>
      </c>
      <c r="R417" s="139" t="s">
        <v>309</v>
      </c>
      <c r="S417" s="303">
        <f>S421</f>
        <v>482675</v>
      </c>
      <c r="T417" s="303">
        <f>T421</f>
        <v>0</v>
      </c>
      <c r="U417" s="445">
        <f t="shared" si="30"/>
        <v>0</v>
      </c>
    </row>
    <row r="418" spans="1:21" s="102" customFormat="1" ht="32.25" customHeight="1">
      <c r="A418" s="99"/>
      <c r="B418" s="131"/>
      <c r="C418" s="132"/>
      <c r="D418" s="53"/>
      <c r="E418" s="123"/>
      <c r="F418" s="491" t="s">
        <v>412</v>
      </c>
      <c r="G418" s="491"/>
      <c r="H418" s="491"/>
      <c r="I418" s="192"/>
      <c r="J418" s="192"/>
      <c r="K418" s="192"/>
      <c r="L418" s="192"/>
      <c r="M418" s="143"/>
      <c r="N418" s="143"/>
      <c r="O418" s="184" t="s">
        <v>474</v>
      </c>
      <c r="P418" s="133" t="s">
        <v>497</v>
      </c>
      <c r="Q418" s="133" t="s">
        <v>471</v>
      </c>
      <c r="R418" s="133" t="s">
        <v>309</v>
      </c>
      <c r="S418" s="302">
        <f>S419</f>
        <v>482675</v>
      </c>
      <c r="T418" s="302">
        <f>T419</f>
        <v>0</v>
      </c>
      <c r="U418" s="446">
        <f t="shared" si="30"/>
        <v>0</v>
      </c>
    </row>
    <row r="419" spans="1:21" s="102" customFormat="1" ht="32.25" customHeight="1">
      <c r="A419" s="99"/>
      <c r="B419" s="131"/>
      <c r="C419" s="132"/>
      <c r="D419" s="53"/>
      <c r="E419" s="123"/>
      <c r="F419" s="491" t="s">
        <v>413</v>
      </c>
      <c r="G419" s="491"/>
      <c r="H419" s="225"/>
      <c r="I419" s="192"/>
      <c r="J419" s="192"/>
      <c r="K419" s="192"/>
      <c r="L419" s="192"/>
      <c r="M419" s="143"/>
      <c r="N419" s="143"/>
      <c r="O419" s="184" t="s">
        <v>474</v>
      </c>
      <c r="P419" s="133" t="s">
        <v>497</v>
      </c>
      <c r="Q419" s="133" t="s">
        <v>472</v>
      </c>
      <c r="R419" s="133" t="s">
        <v>309</v>
      </c>
      <c r="S419" s="302">
        <f>S421</f>
        <v>482675</v>
      </c>
      <c r="T419" s="302">
        <f>T421</f>
        <v>0</v>
      </c>
      <c r="U419" s="446">
        <f t="shared" si="30"/>
        <v>0</v>
      </c>
    </row>
    <row r="420" spans="1:21" s="102" customFormat="1" ht="32.25" customHeight="1">
      <c r="A420" s="99"/>
      <c r="B420" s="131"/>
      <c r="C420" s="132"/>
      <c r="D420" s="53"/>
      <c r="E420" s="123"/>
      <c r="F420" s="518" t="s">
        <v>38</v>
      </c>
      <c r="G420" s="522"/>
      <c r="H420" s="225"/>
      <c r="I420" s="192"/>
      <c r="J420" s="192"/>
      <c r="K420" s="192"/>
      <c r="L420" s="192"/>
      <c r="M420" s="143"/>
      <c r="N420" s="143"/>
      <c r="O420" s="184" t="s">
        <v>474</v>
      </c>
      <c r="P420" s="133" t="s">
        <v>497</v>
      </c>
      <c r="Q420" s="133" t="s">
        <v>39</v>
      </c>
      <c r="R420" s="133" t="s">
        <v>309</v>
      </c>
      <c r="S420" s="302">
        <f t="shared" ref="S420:T422" si="34">S421</f>
        <v>482675</v>
      </c>
      <c r="T420" s="302">
        <f t="shared" si="34"/>
        <v>0</v>
      </c>
      <c r="U420" s="446">
        <f t="shared" si="30"/>
        <v>0</v>
      </c>
    </row>
    <row r="421" spans="1:21" s="102" customFormat="1" ht="96.75" customHeight="1">
      <c r="A421" s="99"/>
      <c r="B421" s="131"/>
      <c r="C421" s="132"/>
      <c r="D421" s="53"/>
      <c r="E421" s="123"/>
      <c r="F421" s="491" t="s">
        <v>470</v>
      </c>
      <c r="G421" s="715"/>
      <c r="H421" s="258"/>
      <c r="I421" s="192"/>
      <c r="J421" s="192"/>
      <c r="K421" s="192"/>
      <c r="L421" s="192"/>
      <c r="M421" s="143"/>
      <c r="N421" s="143"/>
      <c r="O421" s="184" t="s">
        <v>474</v>
      </c>
      <c r="P421" s="133" t="s">
        <v>497</v>
      </c>
      <c r="Q421" s="145" t="s">
        <v>144</v>
      </c>
      <c r="R421" s="133" t="s">
        <v>309</v>
      </c>
      <c r="S421" s="302">
        <f t="shared" si="34"/>
        <v>482675</v>
      </c>
      <c r="T421" s="302">
        <f t="shared" si="34"/>
        <v>0</v>
      </c>
      <c r="U421" s="446">
        <f t="shared" si="30"/>
        <v>0</v>
      </c>
    </row>
    <row r="422" spans="1:21" s="102" customFormat="1" ht="32.25" customHeight="1">
      <c r="A422" s="99"/>
      <c r="B422" s="131"/>
      <c r="C422" s="132"/>
      <c r="D422" s="53"/>
      <c r="E422" s="123"/>
      <c r="F422" s="491" t="s">
        <v>380</v>
      </c>
      <c r="G422" s="715"/>
      <c r="H422" s="258"/>
      <c r="I422" s="192"/>
      <c r="J422" s="192"/>
      <c r="K422" s="192"/>
      <c r="L422" s="192"/>
      <c r="M422" s="143"/>
      <c r="N422" s="143"/>
      <c r="O422" s="184" t="s">
        <v>474</v>
      </c>
      <c r="P422" s="133" t="s">
        <v>497</v>
      </c>
      <c r="Q422" s="145" t="s">
        <v>144</v>
      </c>
      <c r="R422" s="133" t="s">
        <v>379</v>
      </c>
      <c r="S422" s="302">
        <f t="shared" si="34"/>
        <v>482675</v>
      </c>
      <c r="T422" s="302">
        <f t="shared" si="34"/>
        <v>0</v>
      </c>
      <c r="U422" s="446">
        <f t="shared" si="30"/>
        <v>0</v>
      </c>
    </row>
    <row r="423" spans="1:21" s="102" customFormat="1" ht="50.25" customHeight="1">
      <c r="A423" s="99"/>
      <c r="B423" s="131"/>
      <c r="C423" s="132"/>
      <c r="D423" s="53"/>
      <c r="E423" s="123"/>
      <c r="F423" s="491" t="s">
        <v>449</v>
      </c>
      <c r="G423" s="715"/>
      <c r="H423" s="258"/>
      <c r="I423" s="192"/>
      <c r="J423" s="192"/>
      <c r="K423" s="192"/>
      <c r="L423" s="192"/>
      <c r="M423" s="143"/>
      <c r="N423" s="143"/>
      <c r="O423" s="184" t="s">
        <v>474</v>
      </c>
      <c r="P423" s="133" t="s">
        <v>497</v>
      </c>
      <c r="Q423" s="145" t="s">
        <v>144</v>
      </c>
      <c r="R423" s="133" t="s">
        <v>448</v>
      </c>
      <c r="S423" s="302">
        <v>482675</v>
      </c>
      <c r="T423" s="302">
        <v>0</v>
      </c>
      <c r="U423" s="446">
        <f t="shared" si="30"/>
        <v>0</v>
      </c>
    </row>
    <row r="424" spans="1:21" s="102" customFormat="1" ht="21.75" customHeight="1">
      <c r="A424" s="99"/>
      <c r="B424" s="131"/>
      <c r="C424" s="132"/>
      <c r="D424" s="53"/>
      <c r="E424" s="123"/>
      <c r="F424" s="687" t="s">
        <v>438</v>
      </c>
      <c r="G424" s="688"/>
      <c r="H424" s="192"/>
      <c r="I424" s="192"/>
      <c r="J424" s="192"/>
      <c r="K424" s="192"/>
      <c r="L424" s="192"/>
      <c r="M424" s="192"/>
      <c r="N424" s="192"/>
      <c r="O424" s="141" t="s">
        <v>474</v>
      </c>
      <c r="P424" s="139" t="s">
        <v>436</v>
      </c>
      <c r="Q424" s="139" t="s">
        <v>473</v>
      </c>
      <c r="R424" s="139" t="s">
        <v>437</v>
      </c>
      <c r="S424" s="303">
        <f t="shared" ref="S424:T426" si="35">S425</f>
        <v>110274</v>
      </c>
      <c r="T424" s="303">
        <f t="shared" si="35"/>
        <v>110274</v>
      </c>
      <c r="U424" s="445">
        <f t="shared" si="30"/>
        <v>100</v>
      </c>
    </row>
    <row r="425" spans="1:21" s="102" customFormat="1" ht="44.25" customHeight="1">
      <c r="A425" s="99"/>
      <c r="B425" s="131"/>
      <c r="C425" s="132"/>
      <c r="D425" s="53"/>
      <c r="E425" s="123"/>
      <c r="F425" s="551" t="s">
        <v>170</v>
      </c>
      <c r="G425" s="740"/>
      <c r="H425" s="192"/>
      <c r="I425" s="192"/>
      <c r="J425" s="192"/>
      <c r="K425" s="192"/>
      <c r="L425" s="192"/>
      <c r="M425" s="143"/>
      <c r="N425" s="143"/>
      <c r="O425" s="184" t="s">
        <v>474</v>
      </c>
      <c r="P425" s="133" t="s">
        <v>436</v>
      </c>
      <c r="Q425" s="133" t="s">
        <v>482</v>
      </c>
      <c r="R425" s="133" t="s">
        <v>309</v>
      </c>
      <c r="S425" s="302">
        <f t="shared" si="35"/>
        <v>110274</v>
      </c>
      <c r="T425" s="302">
        <f t="shared" si="35"/>
        <v>110274</v>
      </c>
      <c r="U425" s="446">
        <f t="shared" si="30"/>
        <v>100</v>
      </c>
    </row>
    <row r="426" spans="1:21" s="102" customFormat="1" ht="29.25" customHeight="1">
      <c r="A426" s="99"/>
      <c r="B426" s="131"/>
      <c r="C426" s="132"/>
      <c r="D426" s="53"/>
      <c r="E426" s="123"/>
      <c r="F426" s="551" t="s">
        <v>224</v>
      </c>
      <c r="G426" s="740"/>
      <c r="H426" s="192"/>
      <c r="I426" s="192"/>
      <c r="J426" s="192"/>
      <c r="K426" s="192"/>
      <c r="L426" s="192"/>
      <c r="M426" s="143"/>
      <c r="N426" s="143"/>
      <c r="O426" s="184" t="s">
        <v>474</v>
      </c>
      <c r="P426" s="133" t="s">
        <v>439</v>
      </c>
      <c r="Q426" s="133" t="s">
        <v>481</v>
      </c>
      <c r="R426" s="133" t="s">
        <v>309</v>
      </c>
      <c r="S426" s="302">
        <f t="shared" si="35"/>
        <v>110274</v>
      </c>
      <c r="T426" s="302">
        <f t="shared" si="35"/>
        <v>110274</v>
      </c>
      <c r="U426" s="446">
        <f t="shared" si="30"/>
        <v>100</v>
      </c>
    </row>
    <row r="427" spans="1:21" s="102" customFormat="1" ht="46.5" customHeight="1">
      <c r="A427" s="99"/>
      <c r="B427" s="131"/>
      <c r="C427" s="132"/>
      <c r="D427" s="53"/>
      <c r="E427" s="123"/>
      <c r="F427" s="549" t="s">
        <v>45</v>
      </c>
      <c r="G427" s="741"/>
      <c r="H427" s="192"/>
      <c r="I427" s="192"/>
      <c r="J427" s="192"/>
      <c r="K427" s="192"/>
      <c r="L427" s="192"/>
      <c r="M427" s="143"/>
      <c r="N427" s="143"/>
      <c r="O427" s="184" t="s">
        <v>474</v>
      </c>
      <c r="P427" s="133" t="s">
        <v>439</v>
      </c>
      <c r="Q427" s="133" t="s">
        <v>145</v>
      </c>
      <c r="R427" s="133" t="s">
        <v>309</v>
      </c>
      <c r="S427" s="302">
        <f>S428+S431</f>
        <v>110274</v>
      </c>
      <c r="T427" s="302">
        <f>T428+T431</f>
        <v>110274</v>
      </c>
      <c r="U427" s="446">
        <f t="shared" si="30"/>
        <v>100</v>
      </c>
    </row>
    <row r="428" spans="1:21" s="102" customFormat="1" ht="51" customHeight="1">
      <c r="A428" s="99"/>
      <c r="B428" s="131"/>
      <c r="C428" s="132"/>
      <c r="D428" s="53"/>
      <c r="E428" s="123"/>
      <c r="F428" s="491" t="s">
        <v>441</v>
      </c>
      <c r="G428" s="677"/>
      <c r="H428" s="192"/>
      <c r="I428" s="192"/>
      <c r="J428" s="192"/>
      <c r="K428" s="192"/>
      <c r="L428" s="192"/>
      <c r="M428" s="143"/>
      <c r="N428" s="143"/>
      <c r="O428" s="184" t="s">
        <v>474</v>
      </c>
      <c r="P428" s="133" t="s">
        <v>436</v>
      </c>
      <c r="Q428" s="133" t="s">
        <v>146</v>
      </c>
      <c r="R428" s="133" t="s">
        <v>309</v>
      </c>
      <c r="S428" s="302">
        <f>S429</f>
        <v>10710</v>
      </c>
      <c r="T428" s="302">
        <f>T429</f>
        <v>10710</v>
      </c>
      <c r="U428" s="446">
        <f t="shared" si="30"/>
        <v>100</v>
      </c>
    </row>
    <row r="429" spans="1:21" s="102" customFormat="1" ht="28.5" customHeight="1">
      <c r="A429" s="99"/>
      <c r="B429" s="131"/>
      <c r="C429" s="132"/>
      <c r="D429" s="53"/>
      <c r="E429" s="123"/>
      <c r="F429" s="491" t="s">
        <v>382</v>
      </c>
      <c r="G429" s="677"/>
      <c r="H429" s="192"/>
      <c r="I429" s="192"/>
      <c r="J429" s="192"/>
      <c r="K429" s="192"/>
      <c r="L429" s="192"/>
      <c r="M429" s="143"/>
      <c r="N429" s="143"/>
      <c r="O429" s="184" t="s">
        <v>474</v>
      </c>
      <c r="P429" s="133" t="s">
        <v>436</v>
      </c>
      <c r="Q429" s="133" t="s">
        <v>146</v>
      </c>
      <c r="R429" s="133" t="s">
        <v>383</v>
      </c>
      <c r="S429" s="302">
        <f>S430</f>
        <v>10710</v>
      </c>
      <c r="T429" s="302">
        <f>T430</f>
        <v>10710</v>
      </c>
      <c r="U429" s="446">
        <f t="shared" si="30"/>
        <v>100</v>
      </c>
    </row>
    <row r="430" spans="1:21" s="102" customFormat="1" ht="32.25" customHeight="1">
      <c r="A430" s="99"/>
      <c r="B430" s="131"/>
      <c r="C430" s="132"/>
      <c r="D430" s="53"/>
      <c r="E430" s="123"/>
      <c r="F430" s="475" t="s">
        <v>466</v>
      </c>
      <c r="G430" s="475"/>
      <c r="H430" s="192"/>
      <c r="I430" s="192"/>
      <c r="J430" s="192"/>
      <c r="K430" s="192"/>
      <c r="L430" s="192"/>
      <c r="M430" s="143"/>
      <c r="N430" s="143"/>
      <c r="O430" s="184" t="s">
        <v>474</v>
      </c>
      <c r="P430" s="133" t="s">
        <v>436</v>
      </c>
      <c r="Q430" s="133" t="s">
        <v>146</v>
      </c>
      <c r="R430" s="133" t="s">
        <v>440</v>
      </c>
      <c r="S430" s="302">
        <v>10710</v>
      </c>
      <c r="T430" s="302">
        <v>10710</v>
      </c>
      <c r="U430" s="446">
        <f t="shared" si="30"/>
        <v>100</v>
      </c>
    </row>
    <row r="431" spans="1:21" s="102" customFormat="1" ht="78" customHeight="1">
      <c r="A431" s="99"/>
      <c r="B431" s="131"/>
      <c r="C431" s="132"/>
      <c r="D431" s="53"/>
      <c r="E431" s="123"/>
      <c r="F431" s="484" t="s">
        <v>550</v>
      </c>
      <c r="G431" s="486" t="s">
        <v>517</v>
      </c>
      <c r="H431" s="192"/>
      <c r="I431" s="192"/>
      <c r="J431" s="192"/>
      <c r="K431" s="192"/>
      <c r="L431" s="192"/>
      <c r="M431" s="143"/>
      <c r="N431" s="143"/>
      <c r="O431" s="184" t="s">
        <v>474</v>
      </c>
      <c r="P431" s="31" t="s">
        <v>436</v>
      </c>
      <c r="Q431" s="31" t="s">
        <v>518</v>
      </c>
      <c r="R431" s="31" t="s">
        <v>309</v>
      </c>
      <c r="S431" s="279">
        <f>S432</f>
        <v>99564</v>
      </c>
      <c r="T431" s="279">
        <f>T432</f>
        <v>99564</v>
      </c>
      <c r="U431" s="446">
        <f t="shared" si="30"/>
        <v>100</v>
      </c>
    </row>
    <row r="432" spans="1:21" s="102" customFormat="1" ht="36" customHeight="1">
      <c r="A432" s="99"/>
      <c r="B432" s="131"/>
      <c r="C432" s="132"/>
      <c r="D432" s="53"/>
      <c r="E432" s="123"/>
      <c r="F432" s="491" t="s">
        <v>380</v>
      </c>
      <c r="G432" s="677"/>
      <c r="H432" s="192"/>
      <c r="I432" s="192"/>
      <c r="J432" s="192"/>
      <c r="K432" s="192"/>
      <c r="L432" s="192"/>
      <c r="M432" s="143"/>
      <c r="N432" s="143"/>
      <c r="O432" s="184" t="s">
        <v>474</v>
      </c>
      <c r="P432" s="31" t="s">
        <v>436</v>
      </c>
      <c r="Q432" s="31" t="s">
        <v>518</v>
      </c>
      <c r="R432" s="31" t="s">
        <v>379</v>
      </c>
      <c r="S432" s="279">
        <f>S433</f>
        <v>99564</v>
      </c>
      <c r="T432" s="279">
        <f>T433</f>
        <v>99564</v>
      </c>
      <c r="U432" s="446">
        <f t="shared" si="30"/>
        <v>100</v>
      </c>
    </row>
    <row r="433" spans="1:21" s="102" customFormat="1" ht="56.25" customHeight="1">
      <c r="A433" s="99"/>
      <c r="B433" s="131"/>
      <c r="C433" s="132"/>
      <c r="D433" s="53"/>
      <c r="E433" s="123"/>
      <c r="F433" s="491" t="s">
        <v>449</v>
      </c>
      <c r="G433" s="677"/>
      <c r="H433" s="192"/>
      <c r="I433" s="192"/>
      <c r="J433" s="192"/>
      <c r="K433" s="192"/>
      <c r="L433" s="192"/>
      <c r="M433" s="143"/>
      <c r="N433" s="143"/>
      <c r="O433" s="184" t="s">
        <v>474</v>
      </c>
      <c r="P433" s="31" t="s">
        <v>436</v>
      </c>
      <c r="Q433" s="31" t="s">
        <v>518</v>
      </c>
      <c r="R433" s="31" t="s">
        <v>448</v>
      </c>
      <c r="S433" s="279">
        <v>99564</v>
      </c>
      <c r="T433" s="279">
        <v>99564</v>
      </c>
      <c r="U433" s="446">
        <f t="shared" si="30"/>
        <v>100</v>
      </c>
    </row>
    <row r="434" spans="1:21" s="102" customFormat="1" ht="22.5" customHeight="1">
      <c r="A434" s="99"/>
      <c r="B434" s="131"/>
      <c r="C434" s="132"/>
      <c r="D434" s="53"/>
      <c r="E434" s="123"/>
      <c r="F434" s="687" t="s">
        <v>392</v>
      </c>
      <c r="G434" s="688"/>
      <c r="H434" s="192"/>
      <c r="I434" s="192"/>
      <c r="J434" s="192"/>
      <c r="K434" s="192"/>
      <c r="L434" s="192"/>
      <c r="M434" s="192"/>
      <c r="N434" s="192"/>
      <c r="O434" s="141" t="s">
        <v>474</v>
      </c>
      <c r="P434" s="139" t="s">
        <v>393</v>
      </c>
      <c r="Q434" s="139" t="s">
        <v>473</v>
      </c>
      <c r="R434" s="139" t="s">
        <v>309</v>
      </c>
      <c r="S434" s="303">
        <f>S435+S450</f>
        <v>22314803.810000002</v>
      </c>
      <c r="T434" s="303">
        <f>T435+T450</f>
        <v>20300250.5</v>
      </c>
      <c r="U434" s="445">
        <f t="shared" si="30"/>
        <v>90.972121793438248</v>
      </c>
    </row>
    <row r="435" spans="1:21" s="102" customFormat="1" ht="47.25" customHeight="1">
      <c r="A435" s="99"/>
      <c r="B435" s="131"/>
      <c r="C435" s="132"/>
      <c r="D435" s="53"/>
      <c r="E435" s="123"/>
      <c r="F435" s="551" t="s">
        <v>170</v>
      </c>
      <c r="G435" s="740"/>
      <c r="H435" s="143"/>
      <c r="I435" s="192"/>
      <c r="J435" s="192"/>
      <c r="K435" s="192"/>
      <c r="L435" s="192"/>
      <c r="M435" s="143"/>
      <c r="N435" s="143"/>
      <c r="O435" s="184" t="s">
        <v>474</v>
      </c>
      <c r="P435" s="133" t="s">
        <v>393</v>
      </c>
      <c r="Q435" s="133" t="s">
        <v>482</v>
      </c>
      <c r="R435" s="133" t="s">
        <v>309</v>
      </c>
      <c r="S435" s="302">
        <f>S436</f>
        <v>21475602.390000001</v>
      </c>
      <c r="T435" s="302">
        <f>T436</f>
        <v>19462063.030000001</v>
      </c>
      <c r="U435" s="446">
        <f t="shared" ref="U435:U498" si="36">T435/S435*100</f>
        <v>90.62406109298432</v>
      </c>
    </row>
    <row r="436" spans="1:21" s="102" customFormat="1" ht="45.75" customHeight="1">
      <c r="A436" s="99"/>
      <c r="B436" s="131"/>
      <c r="C436" s="132"/>
      <c r="D436" s="53"/>
      <c r="E436" s="123"/>
      <c r="F436" s="551" t="s">
        <v>220</v>
      </c>
      <c r="G436" s="551"/>
      <c r="H436" s="143"/>
      <c r="I436" s="192"/>
      <c r="J436" s="192"/>
      <c r="K436" s="192"/>
      <c r="L436" s="192"/>
      <c r="M436" s="143"/>
      <c r="N436" s="143"/>
      <c r="O436" s="184" t="s">
        <v>474</v>
      </c>
      <c r="P436" s="133" t="s">
        <v>393</v>
      </c>
      <c r="Q436" s="133" t="s">
        <v>483</v>
      </c>
      <c r="R436" s="133" t="s">
        <v>309</v>
      </c>
      <c r="S436" s="302">
        <f>S437</f>
        <v>21475602.390000001</v>
      </c>
      <c r="T436" s="302">
        <f>T437</f>
        <v>19462063.030000001</v>
      </c>
      <c r="U436" s="446">
        <f t="shared" si="36"/>
        <v>90.62406109298432</v>
      </c>
    </row>
    <row r="437" spans="1:21" s="102" customFormat="1" ht="45.75" customHeight="1">
      <c r="A437" s="99"/>
      <c r="B437" s="131"/>
      <c r="C437" s="132"/>
      <c r="D437" s="53"/>
      <c r="E437" s="123"/>
      <c r="F437" s="549" t="s">
        <v>195</v>
      </c>
      <c r="G437" s="570"/>
      <c r="H437" s="143"/>
      <c r="I437" s="192"/>
      <c r="J437" s="192"/>
      <c r="K437" s="192"/>
      <c r="L437" s="192"/>
      <c r="M437" s="143"/>
      <c r="N437" s="143"/>
      <c r="O437" s="184" t="s">
        <v>474</v>
      </c>
      <c r="P437" s="133" t="s">
        <v>393</v>
      </c>
      <c r="Q437" s="133" t="s">
        <v>167</v>
      </c>
      <c r="R437" s="133" t="s">
        <v>309</v>
      </c>
      <c r="S437" s="302">
        <f>S438+S441+S444+S447</f>
        <v>21475602.390000001</v>
      </c>
      <c r="T437" s="302">
        <f>T438+T441+T444+T447</f>
        <v>19462063.030000001</v>
      </c>
      <c r="U437" s="446">
        <f t="shared" si="36"/>
        <v>90.62406109298432</v>
      </c>
    </row>
    <row r="438" spans="1:21" s="102" customFormat="1" ht="82.5" customHeight="1">
      <c r="A438" s="99"/>
      <c r="B438" s="131"/>
      <c r="C438" s="132"/>
      <c r="D438" s="53"/>
      <c r="E438" s="123"/>
      <c r="F438" s="491" t="s">
        <v>435</v>
      </c>
      <c r="G438" s="677"/>
      <c r="H438" s="143"/>
      <c r="I438" s="192"/>
      <c r="J438" s="192"/>
      <c r="K438" s="192"/>
      <c r="L438" s="192"/>
      <c r="M438" s="143"/>
      <c r="N438" s="143"/>
      <c r="O438" s="184" t="s">
        <v>474</v>
      </c>
      <c r="P438" s="133" t="s">
        <v>393</v>
      </c>
      <c r="Q438" s="133" t="s">
        <v>168</v>
      </c>
      <c r="R438" s="133" t="s">
        <v>309</v>
      </c>
      <c r="S438" s="302">
        <f>S439</f>
        <v>13959107.539999999</v>
      </c>
      <c r="T438" s="302">
        <f>T439</f>
        <v>11945568.18</v>
      </c>
      <c r="U438" s="446">
        <f t="shared" si="36"/>
        <v>85.575443457039242</v>
      </c>
    </row>
    <row r="439" spans="1:21" s="102" customFormat="1" ht="32.25" customHeight="1">
      <c r="A439" s="99"/>
      <c r="B439" s="131"/>
      <c r="C439" s="132"/>
      <c r="D439" s="53"/>
      <c r="E439" s="123"/>
      <c r="F439" s="491" t="s">
        <v>380</v>
      </c>
      <c r="G439" s="677"/>
      <c r="H439" s="143"/>
      <c r="I439" s="192"/>
      <c r="J439" s="192"/>
      <c r="K439" s="192"/>
      <c r="L439" s="192"/>
      <c r="M439" s="143"/>
      <c r="N439" s="143"/>
      <c r="O439" s="184" t="s">
        <v>474</v>
      </c>
      <c r="P439" s="133" t="s">
        <v>393</v>
      </c>
      <c r="Q439" s="133" t="s">
        <v>168</v>
      </c>
      <c r="R439" s="133" t="s">
        <v>379</v>
      </c>
      <c r="S439" s="302">
        <f>S440</f>
        <v>13959107.539999999</v>
      </c>
      <c r="T439" s="302">
        <f>T440</f>
        <v>11945568.18</v>
      </c>
      <c r="U439" s="446">
        <f t="shared" si="36"/>
        <v>85.575443457039242</v>
      </c>
    </row>
    <row r="440" spans="1:21" s="102" customFormat="1" ht="51" customHeight="1">
      <c r="A440" s="99"/>
      <c r="B440" s="131"/>
      <c r="C440" s="132"/>
      <c r="D440" s="53"/>
      <c r="E440" s="123"/>
      <c r="F440" s="491" t="s">
        <v>449</v>
      </c>
      <c r="G440" s="677"/>
      <c r="H440" s="143"/>
      <c r="I440" s="192"/>
      <c r="J440" s="192"/>
      <c r="K440" s="192"/>
      <c r="L440" s="192"/>
      <c r="M440" s="143"/>
      <c r="N440" s="143"/>
      <c r="O440" s="184" t="s">
        <v>474</v>
      </c>
      <c r="P440" s="133" t="s">
        <v>393</v>
      </c>
      <c r="Q440" s="133" t="s">
        <v>168</v>
      </c>
      <c r="R440" s="133" t="s">
        <v>448</v>
      </c>
      <c r="S440" s="302">
        <v>13959107.539999999</v>
      </c>
      <c r="T440" s="302">
        <v>11945568.18</v>
      </c>
      <c r="U440" s="446">
        <f t="shared" si="36"/>
        <v>85.575443457039242</v>
      </c>
    </row>
    <row r="441" spans="1:21" s="102" customFormat="1" ht="120" customHeight="1">
      <c r="A441" s="99"/>
      <c r="B441" s="131"/>
      <c r="C441" s="132"/>
      <c r="D441" s="53"/>
      <c r="E441" s="123"/>
      <c r="F441" s="491" t="s">
        <v>142</v>
      </c>
      <c r="G441" s="677"/>
      <c r="H441" s="143"/>
      <c r="I441" s="192"/>
      <c r="J441" s="192"/>
      <c r="K441" s="192"/>
      <c r="L441" s="192"/>
      <c r="M441" s="143"/>
      <c r="N441" s="143"/>
      <c r="O441" s="184" t="s">
        <v>474</v>
      </c>
      <c r="P441" s="133" t="s">
        <v>393</v>
      </c>
      <c r="Q441" s="133" t="s">
        <v>227</v>
      </c>
      <c r="R441" s="133" t="s">
        <v>309</v>
      </c>
      <c r="S441" s="302">
        <f>S443</f>
        <v>300000</v>
      </c>
      <c r="T441" s="302">
        <f>T443</f>
        <v>300000</v>
      </c>
      <c r="U441" s="446">
        <f t="shared" si="36"/>
        <v>100</v>
      </c>
    </row>
    <row r="442" spans="1:21" s="102" customFormat="1" ht="32.25" customHeight="1">
      <c r="A442" s="99"/>
      <c r="B442" s="131"/>
      <c r="C442" s="132"/>
      <c r="D442" s="53"/>
      <c r="E442" s="123"/>
      <c r="F442" s="491" t="s">
        <v>380</v>
      </c>
      <c r="G442" s="677"/>
      <c r="H442" s="143"/>
      <c r="I442" s="192"/>
      <c r="J442" s="192"/>
      <c r="K442" s="192"/>
      <c r="L442" s="192"/>
      <c r="M442" s="143"/>
      <c r="N442" s="143"/>
      <c r="O442" s="184" t="s">
        <v>474</v>
      </c>
      <c r="P442" s="133" t="s">
        <v>393</v>
      </c>
      <c r="Q442" s="133" t="s">
        <v>227</v>
      </c>
      <c r="R442" s="133" t="s">
        <v>379</v>
      </c>
      <c r="S442" s="302">
        <f>S443</f>
        <v>300000</v>
      </c>
      <c r="T442" s="302">
        <f>T443</f>
        <v>300000</v>
      </c>
      <c r="U442" s="446">
        <f t="shared" si="36"/>
        <v>100</v>
      </c>
    </row>
    <row r="443" spans="1:21" s="102" customFormat="1" ht="32.25" customHeight="1">
      <c r="A443" s="99"/>
      <c r="B443" s="131"/>
      <c r="C443" s="132"/>
      <c r="D443" s="53"/>
      <c r="E443" s="123"/>
      <c r="F443" s="491" t="s">
        <v>449</v>
      </c>
      <c r="G443" s="677"/>
      <c r="H443" s="143"/>
      <c r="I443" s="192"/>
      <c r="J443" s="192"/>
      <c r="K443" s="192"/>
      <c r="L443" s="192"/>
      <c r="M443" s="143"/>
      <c r="N443" s="143"/>
      <c r="O443" s="184" t="s">
        <v>474</v>
      </c>
      <c r="P443" s="133" t="s">
        <v>393</v>
      </c>
      <c r="Q443" s="133" t="s">
        <v>227</v>
      </c>
      <c r="R443" s="133" t="s">
        <v>448</v>
      </c>
      <c r="S443" s="302">
        <v>300000</v>
      </c>
      <c r="T443" s="302">
        <v>300000</v>
      </c>
      <c r="U443" s="446">
        <f t="shared" si="36"/>
        <v>100</v>
      </c>
    </row>
    <row r="444" spans="1:21" s="102" customFormat="1" ht="86.25" customHeight="1">
      <c r="A444" s="99"/>
      <c r="B444" s="131"/>
      <c r="C444" s="132"/>
      <c r="D444" s="53"/>
      <c r="E444" s="123"/>
      <c r="F444" s="578" t="s">
        <v>67</v>
      </c>
      <c r="G444" s="742"/>
      <c r="H444" s="143"/>
      <c r="I444" s="192"/>
      <c r="J444" s="192"/>
      <c r="K444" s="192"/>
      <c r="L444" s="192"/>
      <c r="M444" s="143"/>
      <c r="N444" s="143"/>
      <c r="O444" s="184" t="s">
        <v>474</v>
      </c>
      <c r="P444" s="133" t="s">
        <v>393</v>
      </c>
      <c r="Q444" s="133" t="s">
        <v>68</v>
      </c>
      <c r="R444" s="133" t="s">
        <v>309</v>
      </c>
      <c r="S444" s="302">
        <f>S445</f>
        <v>216494.85</v>
      </c>
      <c r="T444" s="302">
        <f>T445</f>
        <v>216494.85</v>
      </c>
      <c r="U444" s="446">
        <f t="shared" si="36"/>
        <v>100</v>
      </c>
    </row>
    <row r="445" spans="1:21" s="102" customFormat="1" ht="32.25" customHeight="1">
      <c r="A445" s="99"/>
      <c r="B445" s="131"/>
      <c r="C445" s="132"/>
      <c r="D445" s="53"/>
      <c r="E445" s="123"/>
      <c r="F445" s="491" t="s">
        <v>380</v>
      </c>
      <c r="G445" s="677"/>
      <c r="H445" s="143"/>
      <c r="I445" s="192"/>
      <c r="J445" s="192"/>
      <c r="K445" s="192"/>
      <c r="L445" s="192"/>
      <c r="M445" s="143"/>
      <c r="N445" s="143"/>
      <c r="O445" s="184" t="s">
        <v>474</v>
      </c>
      <c r="P445" s="133" t="s">
        <v>393</v>
      </c>
      <c r="Q445" s="133" t="s">
        <v>68</v>
      </c>
      <c r="R445" s="133" t="s">
        <v>379</v>
      </c>
      <c r="S445" s="302">
        <f>S446</f>
        <v>216494.85</v>
      </c>
      <c r="T445" s="302">
        <f>T446</f>
        <v>216494.85</v>
      </c>
      <c r="U445" s="446">
        <f t="shared" si="36"/>
        <v>100</v>
      </c>
    </row>
    <row r="446" spans="1:21" s="102" customFormat="1" ht="47.25" customHeight="1">
      <c r="A446" s="99"/>
      <c r="B446" s="131"/>
      <c r="C446" s="132"/>
      <c r="D446" s="53"/>
      <c r="E446" s="123"/>
      <c r="F446" s="491" t="s">
        <v>449</v>
      </c>
      <c r="G446" s="677"/>
      <c r="H446" s="143"/>
      <c r="I446" s="192"/>
      <c r="J446" s="192"/>
      <c r="K446" s="192"/>
      <c r="L446" s="192"/>
      <c r="M446" s="143"/>
      <c r="N446" s="143"/>
      <c r="O446" s="184" t="s">
        <v>474</v>
      </c>
      <c r="P446" s="133" t="s">
        <v>393</v>
      </c>
      <c r="Q446" s="133" t="s">
        <v>68</v>
      </c>
      <c r="R446" s="133" t="s">
        <v>448</v>
      </c>
      <c r="S446" s="302">
        <v>216494.85</v>
      </c>
      <c r="T446" s="302">
        <v>216494.85</v>
      </c>
      <c r="U446" s="446">
        <f t="shared" si="36"/>
        <v>100</v>
      </c>
    </row>
    <row r="447" spans="1:21" s="102" customFormat="1" ht="82.5" customHeight="1">
      <c r="A447" s="99"/>
      <c r="B447" s="131"/>
      <c r="C447" s="132"/>
      <c r="D447" s="53"/>
      <c r="E447" s="123"/>
      <c r="F447" s="576" t="s">
        <v>69</v>
      </c>
      <c r="G447" s="743"/>
      <c r="H447" s="143"/>
      <c r="I447" s="192"/>
      <c r="J447" s="192"/>
      <c r="K447" s="192"/>
      <c r="L447" s="192"/>
      <c r="M447" s="143"/>
      <c r="N447" s="143"/>
      <c r="O447" s="184" t="s">
        <v>474</v>
      </c>
      <c r="P447" s="133" t="s">
        <v>393</v>
      </c>
      <c r="Q447" s="133" t="s">
        <v>70</v>
      </c>
      <c r="R447" s="133" t="s">
        <v>309</v>
      </c>
      <c r="S447" s="302">
        <f>S448</f>
        <v>7000000</v>
      </c>
      <c r="T447" s="302">
        <f>T448</f>
        <v>7000000</v>
      </c>
      <c r="U447" s="446">
        <f t="shared" si="36"/>
        <v>100</v>
      </c>
    </row>
    <row r="448" spans="1:21" s="102" customFormat="1" ht="36" customHeight="1">
      <c r="A448" s="99"/>
      <c r="B448" s="131"/>
      <c r="C448" s="132"/>
      <c r="D448" s="53"/>
      <c r="E448" s="123"/>
      <c r="F448" s="491" t="s">
        <v>380</v>
      </c>
      <c r="G448" s="677"/>
      <c r="H448" s="143"/>
      <c r="I448" s="192"/>
      <c r="J448" s="192"/>
      <c r="K448" s="192"/>
      <c r="L448" s="192"/>
      <c r="M448" s="143"/>
      <c r="N448" s="143"/>
      <c r="O448" s="184" t="s">
        <v>474</v>
      </c>
      <c r="P448" s="133" t="s">
        <v>393</v>
      </c>
      <c r="Q448" s="133" t="s">
        <v>70</v>
      </c>
      <c r="R448" s="133" t="s">
        <v>379</v>
      </c>
      <c r="S448" s="302">
        <f>S449</f>
        <v>7000000</v>
      </c>
      <c r="T448" s="302">
        <f>T449</f>
        <v>7000000</v>
      </c>
      <c r="U448" s="446">
        <f t="shared" si="36"/>
        <v>100</v>
      </c>
    </row>
    <row r="449" spans="1:21" s="102" customFormat="1" ht="47.25" customHeight="1">
      <c r="A449" s="99"/>
      <c r="B449" s="131"/>
      <c r="C449" s="132"/>
      <c r="D449" s="53"/>
      <c r="E449" s="123"/>
      <c r="F449" s="491" t="s">
        <v>449</v>
      </c>
      <c r="G449" s="677"/>
      <c r="H449" s="143"/>
      <c r="I449" s="192"/>
      <c r="J449" s="192"/>
      <c r="K449" s="192"/>
      <c r="L449" s="192"/>
      <c r="M449" s="143"/>
      <c r="N449" s="143"/>
      <c r="O449" s="184" t="s">
        <v>474</v>
      </c>
      <c r="P449" s="133" t="s">
        <v>393</v>
      </c>
      <c r="Q449" s="133" t="s">
        <v>70</v>
      </c>
      <c r="R449" s="133" t="s">
        <v>448</v>
      </c>
      <c r="S449" s="302">
        <v>7000000</v>
      </c>
      <c r="T449" s="302">
        <v>7000000</v>
      </c>
      <c r="U449" s="446">
        <f t="shared" si="36"/>
        <v>100</v>
      </c>
    </row>
    <row r="450" spans="1:21" s="102" customFormat="1" ht="34.5" customHeight="1">
      <c r="A450" s="99"/>
      <c r="B450" s="131"/>
      <c r="C450" s="132"/>
      <c r="D450" s="53"/>
      <c r="E450" s="123"/>
      <c r="F450" s="518" t="s">
        <v>412</v>
      </c>
      <c r="G450" s="695"/>
      <c r="H450" s="143"/>
      <c r="I450" s="192"/>
      <c r="J450" s="192"/>
      <c r="K450" s="192"/>
      <c r="L450" s="192"/>
      <c r="M450" s="143"/>
      <c r="N450" s="143"/>
      <c r="O450" s="184" t="s">
        <v>474</v>
      </c>
      <c r="P450" s="133" t="s">
        <v>393</v>
      </c>
      <c r="Q450" s="31" t="s">
        <v>471</v>
      </c>
      <c r="R450" s="31" t="s">
        <v>309</v>
      </c>
      <c r="S450" s="302">
        <f t="shared" ref="S450:T454" si="37">S451</f>
        <v>839201.42</v>
      </c>
      <c r="T450" s="302">
        <f t="shared" si="37"/>
        <v>838187.47</v>
      </c>
      <c r="U450" s="446">
        <f t="shared" si="36"/>
        <v>99.879176801202263</v>
      </c>
    </row>
    <row r="451" spans="1:21" s="102" customFormat="1" ht="36" customHeight="1">
      <c r="A451" s="99"/>
      <c r="B451" s="131"/>
      <c r="C451" s="132"/>
      <c r="D451" s="53"/>
      <c r="E451" s="123"/>
      <c r="F451" s="518" t="s">
        <v>413</v>
      </c>
      <c r="G451" s="695"/>
      <c r="H451" s="143"/>
      <c r="I451" s="192"/>
      <c r="J451" s="192"/>
      <c r="K451" s="192"/>
      <c r="L451" s="192"/>
      <c r="M451" s="143"/>
      <c r="N451" s="143"/>
      <c r="O451" s="184" t="s">
        <v>474</v>
      </c>
      <c r="P451" s="133" t="s">
        <v>393</v>
      </c>
      <c r="Q451" s="31" t="s">
        <v>472</v>
      </c>
      <c r="R451" s="31" t="s">
        <v>309</v>
      </c>
      <c r="S451" s="302">
        <f t="shared" si="37"/>
        <v>839201.42</v>
      </c>
      <c r="T451" s="302">
        <f t="shared" si="37"/>
        <v>838187.47</v>
      </c>
      <c r="U451" s="446">
        <f t="shared" si="36"/>
        <v>99.879176801202263</v>
      </c>
    </row>
    <row r="452" spans="1:21" s="102" customFormat="1" ht="47.25" customHeight="1">
      <c r="A452" s="99"/>
      <c r="B452" s="131"/>
      <c r="C452" s="132"/>
      <c r="D452" s="53"/>
      <c r="E452" s="123"/>
      <c r="F452" s="518" t="s">
        <v>195</v>
      </c>
      <c r="G452" s="695"/>
      <c r="H452" s="143"/>
      <c r="I452" s="192"/>
      <c r="J452" s="192"/>
      <c r="K452" s="192"/>
      <c r="L452" s="192"/>
      <c r="M452" s="143"/>
      <c r="N452" s="143"/>
      <c r="O452" s="184" t="s">
        <v>474</v>
      </c>
      <c r="P452" s="133" t="s">
        <v>393</v>
      </c>
      <c r="Q452" s="31" t="s">
        <v>34</v>
      </c>
      <c r="R452" s="31" t="s">
        <v>309</v>
      </c>
      <c r="S452" s="302">
        <f t="shared" si="37"/>
        <v>839201.42</v>
      </c>
      <c r="T452" s="302">
        <f t="shared" si="37"/>
        <v>838187.47</v>
      </c>
      <c r="U452" s="446">
        <f t="shared" si="36"/>
        <v>99.879176801202263</v>
      </c>
    </row>
    <row r="453" spans="1:21" s="102" customFormat="1" ht="54.75" customHeight="1">
      <c r="A453" s="99"/>
      <c r="B453" s="131"/>
      <c r="C453" s="132"/>
      <c r="D453" s="53"/>
      <c r="E453" s="123"/>
      <c r="F453" s="491" t="s">
        <v>172</v>
      </c>
      <c r="G453" s="677"/>
      <c r="H453" s="143"/>
      <c r="I453" s="192"/>
      <c r="J453" s="192"/>
      <c r="K453" s="192"/>
      <c r="L453" s="192"/>
      <c r="M453" s="143"/>
      <c r="N453" s="143"/>
      <c r="O453" s="184" t="s">
        <v>474</v>
      </c>
      <c r="P453" s="133" t="s">
        <v>393</v>
      </c>
      <c r="Q453" s="133" t="s">
        <v>173</v>
      </c>
      <c r="R453" s="133" t="s">
        <v>309</v>
      </c>
      <c r="S453" s="302">
        <f t="shared" si="37"/>
        <v>839201.42</v>
      </c>
      <c r="T453" s="302">
        <f t="shared" si="37"/>
        <v>838187.47</v>
      </c>
      <c r="U453" s="446">
        <f t="shared" si="36"/>
        <v>99.879176801202263</v>
      </c>
    </row>
    <row r="454" spans="1:21" s="102" customFormat="1" ht="32.25" customHeight="1">
      <c r="A454" s="99"/>
      <c r="B454" s="131"/>
      <c r="C454" s="132"/>
      <c r="D454" s="53"/>
      <c r="E454" s="123"/>
      <c r="F454" s="491" t="s">
        <v>380</v>
      </c>
      <c r="G454" s="677"/>
      <c r="H454" s="143"/>
      <c r="I454" s="192"/>
      <c r="J454" s="192"/>
      <c r="K454" s="192"/>
      <c r="L454" s="192"/>
      <c r="M454" s="143"/>
      <c r="N454" s="143"/>
      <c r="O454" s="184" t="s">
        <v>474</v>
      </c>
      <c r="P454" s="133" t="s">
        <v>393</v>
      </c>
      <c r="Q454" s="133" t="s">
        <v>173</v>
      </c>
      <c r="R454" s="133" t="s">
        <v>379</v>
      </c>
      <c r="S454" s="302">
        <f t="shared" si="37"/>
        <v>839201.42</v>
      </c>
      <c r="T454" s="302">
        <f t="shared" si="37"/>
        <v>838187.47</v>
      </c>
      <c r="U454" s="446">
        <f t="shared" si="36"/>
        <v>99.879176801202263</v>
      </c>
    </row>
    <row r="455" spans="1:21" s="102" customFormat="1" ht="46.5" customHeight="1">
      <c r="A455" s="99"/>
      <c r="B455" s="131"/>
      <c r="C455" s="132"/>
      <c r="D455" s="53"/>
      <c r="E455" s="123"/>
      <c r="F455" s="491" t="s">
        <v>449</v>
      </c>
      <c r="G455" s="677"/>
      <c r="H455" s="143"/>
      <c r="I455" s="192"/>
      <c r="J455" s="192"/>
      <c r="K455" s="192"/>
      <c r="L455" s="192"/>
      <c r="M455" s="143"/>
      <c r="N455" s="143"/>
      <c r="O455" s="184" t="s">
        <v>474</v>
      </c>
      <c r="P455" s="133" t="s">
        <v>393</v>
      </c>
      <c r="Q455" s="133" t="s">
        <v>173</v>
      </c>
      <c r="R455" s="133" t="s">
        <v>448</v>
      </c>
      <c r="S455" s="302">
        <v>839201.42</v>
      </c>
      <c r="T455" s="302">
        <v>838187.47</v>
      </c>
      <c r="U455" s="446">
        <f t="shared" si="36"/>
        <v>99.879176801202263</v>
      </c>
    </row>
    <row r="456" spans="1:21" s="102" customFormat="1" ht="32.25" customHeight="1">
      <c r="A456" s="99"/>
      <c r="B456" s="131"/>
      <c r="C456" s="132"/>
      <c r="D456" s="53"/>
      <c r="E456" s="123"/>
      <c r="F456" s="687" t="s">
        <v>346</v>
      </c>
      <c r="G456" s="687"/>
      <c r="H456" s="192"/>
      <c r="I456" s="192"/>
      <c r="J456" s="192"/>
      <c r="K456" s="192"/>
      <c r="L456" s="192"/>
      <c r="M456" s="143"/>
      <c r="N456" s="143">
        <f>M456-H456</f>
        <v>0</v>
      </c>
      <c r="O456" s="141" t="s">
        <v>474</v>
      </c>
      <c r="P456" s="139" t="s">
        <v>338</v>
      </c>
      <c r="Q456" s="139" t="s">
        <v>473</v>
      </c>
      <c r="R456" s="139" t="s">
        <v>309</v>
      </c>
      <c r="S456" s="303">
        <f>S457+S475+S500+S534</f>
        <v>75447360.939999998</v>
      </c>
      <c r="T456" s="303">
        <f>T457+T475+T500+T534</f>
        <v>66808335.799999997</v>
      </c>
      <c r="U456" s="445">
        <f t="shared" si="36"/>
        <v>88.549599306899225</v>
      </c>
    </row>
    <row r="457" spans="1:21" s="102" customFormat="1" ht="25.5" customHeight="1">
      <c r="A457" s="99"/>
      <c r="B457" s="131"/>
      <c r="C457" s="132"/>
      <c r="D457" s="53"/>
      <c r="E457" s="123"/>
      <c r="F457" s="687" t="s">
        <v>390</v>
      </c>
      <c r="G457" s="687"/>
      <c r="H457" s="192" t="e">
        <f>#REF!</f>
        <v>#REF!</v>
      </c>
      <c r="I457" s="192" t="e">
        <f>#REF!</f>
        <v>#REF!</v>
      </c>
      <c r="J457" s="192" t="e">
        <f>#REF!</f>
        <v>#REF!</v>
      </c>
      <c r="K457" s="192" t="e">
        <f>#REF!</f>
        <v>#REF!</v>
      </c>
      <c r="L457" s="192" t="e">
        <f>#REF!</f>
        <v>#REF!</v>
      </c>
      <c r="M457" s="192" t="e">
        <f>#REF!</f>
        <v>#REF!</v>
      </c>
      <c r="N457" s="192" t="e">
        <f>#REF!</f>
        <v>#REF!</v>
      </c>
      <c r="O457" s="141" t="s">
        <v>474</v>
      </c>
      <c r="P457" s="139" t="s">
        <v>347</v>
      </c>
      <c r="Q457" s="139" t="s">
        <v>473</v>
      </c>
      <c r="R457" s="139" t="s">
        <v>309</v>
      </c>
      <c r="S457" s="392">
        <f>S458+S469</f>
        <v>4333851.3499999996</v>
      </c>
      <c r="T457" s="392">
        <f>T458+T469</f>
        <v>4188371.4400000004</v>
      </c>
      <c r="U457" s="445">
        <f t="shared" si="36"/>
        <v>96.643172590587369</v>
      </c>
    </row>
    <row r="458" spans="1:21" s="102" customFormat="1" ht="67.5" customHeight="1">
      <c r="A458" s="99"/>
      <c r="B458" s="131"/>
      <c r="C458" s="132"/>
      <c r="D458" s="53"/>
      <c r="E458" s="123"/>
      <c r="F458" s="568" t="s">
        <v>228</v>
      </c>
      <c r="G458" s="568"/>
      <c r="H458" s="143"/>
      <c r="I458" s="143"/>
      <c r="J458" s="143"/>
      <c r="K458" s="143"/>
      <c r="L458" s="143"/>
      <c r="M458" s="143"/>
      <c r="N458" s="143"/>
      <c r="O458" s="184" t="s">
        <v>474</v>
      </c>
      <c r="P458" s="133" t="s">
        <v>347</v>
      </c>
      <c r="Q458" s="133" t="s">
        <v>485</v>
      </c>
      <c r="R458" s="133" t="s">
        <v>309</v>
      </c>
      <c r="S458" s="332">
        <f>S459+S464</f>
        <v>3994451.35</v>
      </c>
      <c r="T458" s="332">
        <f>T459+T464</f>
        <v>3902239.43</v>
      </c>
      <c r="U458" s="446">
        <f t="shared" si="36"/>
        <v>97.691499735001159</v>
      </c>
    </row>
    <row r="459" spans="1:21" s="102" customFormat="1" ht="64.5" customHeight="1">
      <c r="A459" s="99"/>
      <c r="B459" s="131"/>
      <c r="C459" s="132"/>
      <c r="D459" s="53"/>
      <c r="E459" s="123"/>
      <c r="F459" s="551" t="s">
        <v>442</v>
      </c>
      <c r="G459" s="551"/>
      <c r="H459" s="143"/>
      <c r="I459" s="143"/>
      <c r="J459" s="143"/>
      <c r="K459" s="143"/>
      <c r="L459" s="143"/>
      <c r="M459" s="143"/>
      <c r="N459" s="143"/>
      <c r="O459" s="184" t="s">
        <v>474</v>
      </c>
      <c r="P459" s="133" t="s">
        <v>347</v>
      </c>
      <c r="Q459" s="133" t="s">
        <v>484</v>
      </c>
      <c r="R459" s="133" t="s">
        <v>309</v>
      </c>
      <c r="S459" s="332">
        <f>S461</f>
        <v>746451.35</v>
      </c>
      <c r="T459" s="332">
        <f>T461</f>
        <v>722451.35</v>
      </c>
      <c r="U459" s="446">
        <f t="shared" si="36"/>
        <v>96.784787113051635</v>
      </c>
    </row>
    <row r="460" spans="1:21" s="102" customFormat="1" ht="49.5" customHeight="1">
      <c r="A460" s="99"/>
      <c r="B460" s="131"/>
      <c r="C460" s="132"/>
      <c r="D460" s="53"/>
      <c r="E460" s="123"/>
      <c r="F460" s="549" t="s">
        <v>181</v>
      </c>
      <c r="G460" s="570"/>
      <c r="H460" s="143"/>
      <c r="I460" s="143"/>
      <c r="J460" s="143"/>
      <c r="K460" s="143"/>
      <c r="L460" s="143"/>
      <c r="M460" s="143"/>
      <c r="N460" s="143"/>
      <c r="O460" s="184" t="s">
        <v>474</v>
      </c>
      <c r="P460" s="133" t="s">
        <v>347</v>
      </c>
      <c r="Q460" s="133" t="s">
        <v>180</v>
      </c>
      <c r="R460" s="133" t="s">
        <v>309</v>
      </c>
      <c r="S460" s="332">
        <f t="shared" ref="S460:T462" si="38">S461</f>
        <v>746451.35</v>
      </c>
      <c r="T460" s="332">
        <f t="shared" si="38"/>
        <v>722451.35</v>
      </c>
      <c r="U460" s="446">
        <f t="shared" si="36"/>
        <v>96.784787113051635</v>
      </c>
    </row>
    <row r="461" spans="1:21" s="102" customFormat="1" ht="32.25" customHeight="1">
      <c r="A461" s="99"/>
      <c r="B461" s="131"/>
      <c r="C461" s="132"/>
      <c r="D461" s="53"/>
      <c r="E461" s="123"/>
      <c r="F461" s="551" t="s">
        <v>231</v>
      </c>
      <c r="G461" s="689"/>
      <c r="H461" s="143"/>
      <c r="I461" s="143"/>
      <c r="J461" s="143"/>
      <c r="K461" s="143"/>
      <c r="L461" s="143"/>
      <c r="M461" s="143"/>
      <c r="N461" s="143"/>
      <c r="O461" s="184" t="s">
        <v>474</v>
      </c>
      <c r="P461" s="133" t="s">
        <v>347</v>
      </c>
      <c r="Q461" s="133" t="s">
        <v>182</v>
      </c>
      <c r="R461" s="133" t="s">
        <v>309</v>
      </c>
      <c r="S461" s="332">
        <f t="shared" si="38"/>
        <v>746451.35</v>
      </c>
      <c r="T461" s="332">
        <f t="shared" si="38"/>
        <v>722451.35</v>
      </c>
      <c r="U461" s="446">
        <f t="shared" si="36"/>
        <v>96.784787113051635</v>
      </c>
    </row>
    <row r="462" spans="1:21" s="102" customFormat="1" ht="32.25" customHeight="1">
      <c r="A462" s="99"/>
      <c r="B462" s="131"/>
      <c r="C462" s="132"/>
      <c r="D462" s="53"/>
      <c r="E462" s="123"/>
      <c r="F462" s="491" t="s">
        <v>380</v>
      </c>
      <c r="G462" s="677"/>
      <c r="H462" s="143"/>
      <c r="I462" s="143"/>
      <c r="J462" s="143"/>
      <c r="K462" s="143"/>
      <c r="L462" s="143"/>
      <c r="M462" s="143"/>
      <c r="N462" s="143"/>
      <c r="O462" s="184" t="s">
        <v>474</v>
      </c>
      <c r="P462" s="133" t="s">
        <v>347</v>
      </c>
      <c r="Q462" s="133" t="s">
        <v>182</v>
      </c>
      <c r="R462" s="133" t="s">
        <v>379</v>
      </c>
      <c r="S462" s="332">
        <f t="shared" si="38"/>
        <v>746451.35</v>
      </c>
      <c r="T462" s="332">
        <f t="shared" si="38"/>
        <v>722451.35</v>
      </c>
      <c r="U462" s="446">
        <f t="shared" si="36"/>
        <v>96.784787113051635</v>
      </c>
    </row>
    <row r="463" spans="1:21" s="102" customFormat="1" ht="49.5" customHeight="1">
      <c r="A463" s="99"/>
      <c r="B463" s="131"/>
      <c r="C463" s="132"/>
      <c r="D463" s="53"/>
      <c r="E463" s="123"/>
      <c r="F463" s="491" t="s">
        <v>449</v>
      </c>
      <c r="G463" s="677"/>
      <c r="H463" s="143"/>
      <c r="I463" s="143"/>
      <c r="J463" s="143"/>
      <c r="K463" s="143"/>
      <c r="L463" s="143"/>
      <c r="M463" s="143"/>
      <c r="N463" s="143"/>
      <c r="O463" s="184" t="s">
        <v>474</v>
      </c>
      <c r="P463" s="133" t="s">
        <v>347</v>
      </c>
      <c r="Q463" s="133" t="s">
        <v>182</v>
      </c>
      <c r="R463" s="133" t="s">
        <v>448</v>
      </c>
      <c r="S463" s="321">
        <v>746451.35</v>
      </c>
      <c r="T463" s="321">
        <v>722451.35</v>
      </c>
      <c r="U463" s="446">
        <f t="shared" si="36"/>
        <v>96.784787113051635</v>
      </c>
    </row>
    <row r="464" spans="1:21" s="102" customFormat="1" ht="32.25" customHeight="1">
      <c r="A464" s="99"/>
      <c r="B464" s="131"/>
      <c r="C464" s="132"/>
      <c r="D464" s="53"/>
      <c r="E464" s="123"/>
      <c r="F464" s="484" t="s">
        <v>171</v>
      </c>
      <c r="G464" s="674"/>
      <c r="H464" s="143"/>
      <c r="I464" s="143"/>
      <c r="J464" s="143"/>
      <c r="K464" s="143"/>
      <c r="L464" s="143"/>
      <c r="M464" s="143"/>
      <c r="N464" s="143"/>
      <c r="O464" s="184" t="s">
        <v>474</v>
      </c>
      <c r="P464" s="31" t="s">
        <v>347</v>
      </c>
      <c r="Q464" s="31" t="s">
        <v>486</v>
      </c>
      <c r="R464" s="31" t="s">
        <v>309</v>
      </c>
      <c r="S464" s="331">
        <f>S466</f>
        <v>3248000</v>
      </c>
      <c r="T464" s="331">
        <f>T466</f>
        <v>3179788.08</v>
      </c>
      <c r="U464" s="446">
        <f t="shared" si="36"/>
        <v>97.899879310344829</v>
      </c>
    </row>
    <row r="465" spans="1:21" s="102" customFormat="1" ht="47.25" customHeight="1">
      <c r="A465" s="99"/>
      <c r="B465" s="131"/>
      <c r="C465" s="132"/>
      <c r="D465" s="53"/>
      <c r="E465" s="123"/>
      <c r="F465" s="515" t="s">
        <v>181</v>
      </c>
      <c r="G465" s="694"/>
      <c r="H465" s="143"/>
      <c r="I465" s="143"/>
      <c r="J465" s="143"/>
      <c r="K465" s="143"/>
      <c r="L465" s="143"/>
      <c r="M465" s="143"/>
      <c r="N465" s="143"/>
      <c r="O465" s="184" t="s">
        <v>474</v>
      </c>
      <c r="P465" s="31" t="s">
        <v>347</v>
      </c>
      <c r="Q465" s="31" t="s">
        <v>183</v>
      </c>
      <c r="R465" s="31" t="s">
        <v>309</v>
      </c>
      <c r="S465" s="331">
        <f t="shared" ref="S465:T467" si="39">S466</f>
        <v>3248000</v>
      </c>
      <c r="T465" s="331">
        <f t="shared" si="39"/>
        <v>3179788.08</v>
      </c>
      <c r="U465" s="446">
        <f t="shared" si="36"/>
        <v>97.899879310344829</v>
      </c>
    </row>
    <row r="466" spans="1:21" s="102" customFormat="1" ht="80.25" customHeight="1">
      <c r="A466" s="99"/>
      <c r="B466" s="131"/>
      <c r="C466" s="132"/>
      <c r="D466" s="53"/>
      <c r="E466" s="123"/>
      <c r="F466" s="482" t="s">
        <v>476</v>
      </c>
      <c r="G466" s="719"/>
      <c r="H466" s="143"/>
      <c r="I466" s="143"/>
      <c r="J466" s="143"/>
      <c r="K466" s="143"/>
      <c r="L466" s="143"/>
      <c r="M466" s="143"/>
      <c r="N466" s="143"/>
      <c r="O466" s="184" t="s">
        <v>474</v>
      </c>
      <c r="P466" s="31" t="s">
        <v>347</v>
      </c>
      <c r="Q466" s="31" t="s">
        <v>184</v>
      </c>
      <c r="R466" s="31" t="s">
        <v>309</v>
      </c>
      <c r="S466" s="331">
        <f t="shared" si="39"/>
        <v>3248000</v>
      </c>
      <c r="T466" s="331">
        <f t="shared" si="39"/>
        <v>3179788.08</v>
      </c>
      <c r="U466" s="446">
        <f t="shared" si="36"/>
        <v>97.899879310344829</v>
      </c>
    </row>
    <row r="467" spans="1:21" s="102" customFormat="1" ht="32.25" customHeight="1">
      <c r="A467" s="99"/>
      <c r="B467" s="131"/>
      <c r="C467" s="132"/>
      <c r="D467" s="53"/>
      <c r="E467" s="123"/>
      <c r="F467" s="484" t="s">
        <v>380</v>
      </c>
      <c r="G467" s="674"/>
      <c r="H467" s="143"/>
      <c r="I467" s="143"/>
      <c r="J467" s="143"/>
      <c r="K467" s="143"/>
      <c r="L467" s="143"/>
      <c r="M467" s="143"/>
      <c r="N467" s="143"/>
      <c r="O467" s="184" t="s">
        <v>474</v>
      </c>
      <c r="P467" s="31" t="s">
        <v>347</v>
      </c>
      <c r="Q467" s="31" t="s">
        <v>184</v>
      </c>
      <c r="R467" s="31" t="s">
        <v>379</v>
      </c>
      <c r="S467" s="331">
        <f t="shared" si="39"/>
        <v>3248000</v>
      </c>
      <c r="T467" s="331">
        <f t="shared" si="39"/>
        <v>3179788.08</v>
      </c>
      <c r="U467" s="446">
        <f t="shared" si="36"/>
        <v>97.899879310344829</v>
      </c>
    </row>
    <row r="468" spans="1:21" s="102" customFormat="1" ht="47.25" customHeight="1">
      <c r="A468" s="99"/>
      <c r="B468" s="131"/>
      <c r="C468" s="132"/>
      <c r="D468" s="53"/>
      <c r="E468" s="123"/>
      <c r="F468" s="484" t="s">
        <v>449</v>
      </c>
      <c r="G468" s="674"/>
      <c r="H468" s="143"/>
      <c r="I468" s="143"/>
      <c r="J468" s="143"/>
      <c r="K468" s="143"/>
      <c r="L468" s="143"/>
      <c r="M468" s="143"/>
      <c r="N468" s="143"/>
      <c r="O468" s="184" t="s">
        <v>474</v>
      </c>
      <c r="P468" s="31" t="s">
        <v>347</v>
      </c>
      <c r="Q468" s="31" t="s">
        <v>184</v>
      </c>
      <c r="R468" s="31" t="s">
        <v>448</v>
      </c>
      <c r="S468" s="331">
        <f>2748000+500000</f>
        <v>3248000</v>
      </c>
      <c r="T468" s="331">
        <v>3179788.08</v>
      </c>
      <c r="U468" s="446">
        <f t="shared" si="36"/>
        <v>97.899879310344829</v>
      </c>
    </row>
    <row r="469" spans="1:21" s="102" customFormat="1" ht="33" customHeight="1">
      <c r="A469" s="99"/>
      <c r="B469" s="131"/>
      <c r="C469" s="132"/>
      <c r="D469" s="53"/>
      <c r="E469" s="123"/>
      <c r="F469" s="486" t="s">
        <v>412</v>
      </c>
      <c r="G469" s="487"/>
      <c r="H469" s="487"/>
      <c r="I469" s="143"/>
      <c r="J469" s="143"/>
      <c r="K469" s="143"/>
      <c r="L469" s="143"/>
      <c r="M469" s="143"/>
      <c r="N469" s="143"/>
      <c r="O469" s="184" t="s">
        <v>474</v>
      </c>
      <c r="P469" s="31" t="s">
        <v>347</v>
      </c>
      <c r="Q469" s="31" t="s">
        <v>471</v>
      </c>
      <c r="R469" s="31" t="s">
        <v>309</v>
      </c>
      <c r="S469" s="331">
        <f t="shared" ref="S469:T473" si="40">S470</f>
        <v>339400</v>
      </c>
      <c r="T469" s="331">
        <f t="shared" si="40"/>
        <v>286132.01</v>
      </c>
      <c r="U469" s="446">
        <f t="shared" si="36"/>
        <v>84.305247495580431</v>
      </c>
    </row>
    <row r="470" spans="1:21" s="102" customFormat="1" ht="37.5" customHeight="1">
      <c r="A470" s="99"/>
      <c r="B470" s="131"/>
      <c r="C470" s="132"/>
      <c r="D470" s="53"/>
      <c r="E470" s="123"/>
      <c r="F470" s="486" t="s">
        <v>413</v>
      </c>
      <c r="G470" s="487"/>
      <c r="H470" s="25"/>
      <c r="I470" s="143"/>
      <c r="J470" s="143"/>
      <c r="K470" s="143"/>
      <c r="L470" s="143"/>
      <c r="M470" s="143"/>
      <c r="N470" s="143"/>
      <c r="O470" s="184" t="s">
        <v>474</v>
      </c>
      <c r="P470" s="31" t="s">
        <v>347</v>
      </c>
      <c r="Q470" s="31" t="s">
        <v>472</v>
      </c>
      <c r="R470" s="31" t="s">
        <v>309</v>
      </c>
      <c r="S470" s="331">
        <f t="shared" si="40"/>
        <v>339400</v>
      </c>
      <c r="T470" s="331">
        <f t="shared" si="40"/>
        <v>286132.01</v>
      </c>
      <c r="U470" s="446">
        <f t="shared" si="36"/>
        <v>84.305247495580431</v>
      </c>
    </row>
    <row r="471" spans="1:21" s="102" customFormat="1" ht="47.25" customHeight="1">
      <c r="A471" s="99"/>
      <c r="B471" s="131"/>
      <c r="C471" s="132"/>
      <c r="D471" s="53"/>
      <c r="E471" s="123"/>
      <c r="F471" s="515" t="s">
        <v>108</v>
      </c>
      <c r="G471" s="746"/>
      <c r="H471" s="224"/>
      <c r="I471" s="143"/>
      <c r="J471" s="143"/>
      <c r="K471" s="143"/>
      <c r="L471" s="143"/>
      <c r="M471" s="143"/>
      <c r="N471" s="143"/>
      <c r="O471" s="184" t="s">
        <v>474</v>
      </c>
      <c r="P471" s="31" t="s">
        <v>347</v>
      </c>
      <c r="Q471" s="31" t="s">
        <v>34</v>
      </c>
      <c r="R471" s="31" t="s">
        <v>309</v>
      </c>
      <c r="S471" s="331">
        <f t="shared" si="40"/>
        <v>339400</v>
      </c>
      <c r="T471" s="331">
        <f t="shared" si="40"/>
        <v>286132.01</v>
      </c>
      <c r="U471" s="446">
        <f t="shared" si="36"/>
        <v>84.305247495580431</v>
      </c>
    </row>
    <row r="472" spans="1:21" s="102" customFormat="1" ht="115.5" customHeight="1">
      <c r="A472" s="99"/>
      <c r="B472" s="131"/>
      <c r="C472" s="132"/>
      <c r="D472" s="53"/>
      <c r="E472" s="123"/>
      <c r="F472" s="515" t="s">
        <v>109</v>
      </c>
      <c r="G472" s="744"/>
      <c r="H472" s="224"/>
      <c r="I472" s="143"/>
      <c r="J472" s="143"/>
      <c r="K472" s="143"/>
      <c r="L472" s="143"/>
      <c r="M472" s="143"/>
      <c r="N472" s="143"/>
      <c r="O472" s="184" t="s">
        <v>474</v>
      </c>
      <c r="P472" s="31" t="s">
        <v>347</v>
      </c>
      <c r="Q472" s="31" t="s">
        <v>110</v>
      </c>
      <c r="R472" s="31" t="s">
        <v>309</v>
      </c>
      <c r="S472" s="331">
        <f t="shared" si="40"/>
        <v>339400</v>
      </c>
      <c r="T472" s="331">
        <f t="shared" si="40"/>
        <v>286132.01</v>
      </c>
      <c r="U472" s="446">
        <f t="shared" si="36"/>
        <v>84.305247495580431</v>
      </c>
    </row>
    <row r="473" spans="1:21" s="102" customFormat="1" ht="30" customHeight="1">
      <c r="A473" s="99"/>
      <c r="B473" s="131"/>
      <c r="C473" s="132"/>
      <c r="D473" s="53"/>
      <c r="E473" s="123"/>
      <c r="F473" s="484" t="s">
        <v>382</v>
      </c>
      <c r="G473" s="674"/>
      <c r="H473" s="224"/>
      <c r="I473" s="143"/>
      <c r="J473" s="143"/>
      <c r="K473" s="143"/>
      <c r="L473" s="143"/>
      <c r="M473" s="143"/>
      <c r="N473" s="143"/>
      <c r="O473" s="184" t="s">
        <v>474</v>
      </c>
      <c r="P473" s="31" t="s">
        <v>347</v>
      </c>
      <c r="Q473" s="31" t="s">
        <v>110</v>
      </c>
      <c r="R473" s="31" t="s">
        <v>383</v>
      </c>
      <c r="S473" s="331">
        <f t="shared" si="40"/>
        <v>339400</v>
      </c>
      <c r="T473" s="331">
        <f t="shared" si="40"/>
        <v>286132.01</v>
      </c>
      <c r="U473" s="446">
        <f t="shared" si="36"/>
        <v>84.305247495580431</v>
      </c>
    </row>
    <row r="474" spans="1:21" s="102" customFormat="1" ht="47.25" customHeight="1">
      <c r="A474" s="99"/>
      <c r="B474" s="131"/>
      <c r="C474" s="132"/>
      <c r="D474" s="53"/>
      <c r="E474" s="123"/>
      <c r="F474" s="505" t="s">
        <v>466</v>
      </c>
      <c r="G474" s="506"/>
      <c r="H474" s="28"/>
      <c r="I474" s="143"/>
      <c r="J474" s="143"/>
      <c r="K474" s="143"/>
      <c r="L474" s="143"/>
      <c r="M474" s="143"/>
      <c r="N474" s="143"/>
      <c r="O474" s="184" t="s">
        <v>474</v>
      </c>
      <c r="P474" s="31" t="s">
        <v>347</v>
      </c>
      <c r="Q474" s="31" t="s">
        <v>110</v>
      </c>
      <c r="R474" s="31" t="s">
        <v>440</v>
      </c>
      <c r="S474" s="331">
        <v>339400</v>
      </c>
      <c r="T474" s="331">
        <v>286132.01</v>
      </c>
      <c r="U474" s="446">
        <f t="shared" si="36"/>
        <v>84.305247495580431</v>
      </c>
    </row>
    <row r="475" spans="1:21" s="102" customFormat="1" ht="32.25" customHeight="1">
      <c r="A475" s="99"/>
      <c r="B475" s="131"/>
      <c r="C475" s="132"/>
      <c r="D475" s="53"/>
      <c r="E475" s="123"/>
      <c r="F475" s="687" t="s">
        <v>391</v>
      </c>
      <c r="G475" s="687"/>
      <c r="H475" s="143" t="e">
        <f>#REF!+#REF!+#REF!+#REF!</f>
        <v>#REF!</v>
      </c>
      <c r="I475" s="143" t="e">
        <f>#REF!+#REF!+#REF!+#REF!</f>
        <v>#REF!</v>
      </c>
      <c r="J475" s="143" t="e">
        <f>#REF!+#REF!+#REF!+#REF!</f>
        <v>#REF!</v>
      </c>
      <c r="K475" s="143" t="e">
        <f>#REF!+#REF!+#REF!+#REF!</f>
        <v>#REF!</v>
      </c>
      <c r="L475" s="143" t="e">
        <f>#REF!+#REF!+#REF!+#REF!</f>
        <v>#REF!</v>
      </c>
      <c r="M475" s="143" t="e">
        <f>#REF!+#REF!+#REF!+#REF!</f>
        <v>#REF!</v>
      </c>
      <c r="N475" s="143" t="e">
        <f>#REF!+#REF!+#REF!+#REF!</f>
        <v>#REF!</v>
      </c>
      <c r="O475" s="141" t="s">
        <v>474</v>
      </c>
      <c r="P475" s="139" t="s">
        <v>350</v>
      </c>
      <c r="Q475" s="139" t="s">
        <v>473</v>
      </c>
      <c r="R475" s="139" t="s">
        <v>309</v>
      </c>
      <c r="S475" s="392">
        <f>S476+S491+S482</f>
        <v>17187002.009999998</v>
      </c>
      <c r="T475" s="392">
        <f>T476+T491+T482</f>
        <v>10017093.5</v>
      </c>
      <c r="U475" s="445">
        <f t="shared" si="36"/>
        <v>58.282959961089809</v>
      </c>
    </row>
    <row r="476" spans="1:21" s="102" customFormat="1" ht="61.5" customHeight="1">
      <c r="A476" s="99"/>
      <c r="B476" s="131"/>
      <c r="C476" s="132"/>
      <c r="D476" s="53"/>
      <c r="E476" s="123"/>
      <c r="F476" s="551" t="s">
        <v>185</v>
      </c>
      <c r="G476" s="689"/>
      <c r="H476" s="143"/>
      <c r="I476" s="143"/>
      <c r="J476" s="143"/>
      <c r="K476" s="143"/>
      <c r="L476" s="143"/>
      <c r="M476" s="143"/>
      <c r="N476" s="143"/>
      <c r="O476" s="184" t="s">
        <v>474</v>
      </c>
      <c r="P476" s="133" t="s">
        <v>350</v>
      </c>
      <c r="Q476" s="133" t="s">
        <v>487</v>
      </c>
      <c r="R476" s="133" t="s">
        <v>309</v>
      </c>
      <c r="S476" s="332">
        <f>S477</f>
        <v>56649.37</v>
      </c>
      <c r="T476" s="332">
        <f>T477</f>
        <v>56649.37</v>
      </c>
      <c r="U476" s="446">
        <f t="shared" si="36"/>
        <v>100</v>
      </c>
    </row>
    <row r="477" spans="1:21" s="102" customFormat="1" ht="66.75" customHeight="1">
      <c r="A477" s="99"/>
      <c r="B477" s="131"/>
      <c r="C477" s="132"/>
      <c r="D477" s="53"/>
      <c r="E477" s="123"/>
      <c r="F477" s="549" t="s">
        <v>187</v>
      </c>
      <c r="G477" s="745"/>
      <c r="H477" s="143"/>
      <c r="I477" s="143"/>
      <c r="J477" s="143"/>
      <c r="K477" s="143"/>
      <c r="L477" s="143"/>
      <c r="M477" s="143"/>
      <c r="N477" s="143"/>
      <c r="O477" s="184" t="s">
        <v>474</v>
      </c>
      <c r="P477" s="133" t="s">
        <v>350</v>
      </c>
      <c r="Q477" s="144" t="s">
        <v>506</v>
      </c>
      <c r="R477" s="133" t="s">
        <v>309</v>
      </c>
      <c r="S477" s="332">
        <f>S479</f>
        <v>56649.37</v>
      </c>
      <c r="T477" s="332">
        <f>T479</f>
        <v>56649.37</v>
      </c>
      <c r="U477" s="446">
        <f t="shared" si="36"/>
        <v>100</v>
      </c>
    </row>
    <row r="478" spans="1:21" s="102" customFormat="1" ht="46.5" customHeight="1">
      <c r="A478" s="99"/>
      <c r="B478" s="131"/>
      <c r="C478" s="132"/>
      <c r="D478" s="53"/>
      <c r="E478" s="123"/>
      <c r="F478" s="549" t="s">
        <v>186</v>
      </c>
      <c r="G478" s="741"/>
      <c r="H478" s="143"/>
      <c r="I478" s="143"/>
      <c r="J478" s="143"/>
      <c r="K478" s="143"/>
      <c r="L478" s="143"/>
      <c r="M478" s="143"/>
      <c r="N478" s="143"/>
      <c r="O478" s="184" t="s">
        <v>474</v>
      </c>
      <c r="P478" s="133" t="s">
        <v>350</v>
      </c>
      <c r="Q478" s="144" t="s">
        <v>188</v>
      </c>
      <c r="R478" s="133" t="s">
        <v>309</v>
      </c>
      <c r="S478" s="332">
        <f t="shared" ref="S478:T480" si="41">S479</f>
        <v>56649.37</v>
      </c>
      <c r="T478" s="332">
        <f t="shared" si="41"/>
        <v>56649.37</v>
      </c>
      <c r="U478" s="446">
        <f t="shared" si="36"/>
        <v>100</v>
      </c>
    </row>
    <row r="479" spans="1:21" s="102" customFormat="1" ht="44.25" customHeight="1">
      <c r="A479" s="99"/>
      <c r="B479" s="131"/>
      <c r="C479" s="132"/>
      <c r="D479" s="53"/>
      <c r="E479" s="123"/>
      <c r="F479" s="549" t="s">
        <v>229</v>
      </c>
      <c r="G479" s="745"/>
      <c r="H479" s="143"/>
      <c r="I479" s="143"/>
      <c r="J479" s="143"/>
      <c r="K479" s="143"/>
      <c r="L479" s="143"/>
      <c r="M479" s="143"/>
      <c r="N479" s="143"/>
      <c r="O479" s="184" t="s">
        <v>474</v>
      </c>
      <c r="P479" s="133" t="s">
        <v>350</v>
      </c>
      <c r="Q479" s="144" t="s">
        <v>189</v>
      </c>
      <c r="R479" s="133" t="s">
        <v>309</v>
      </c>
      <c r="S479" s="332">
        <f t="shared" si="41"/>
        <v>56649.37</v>
      </c>
      <c r="T479" s="332">
        <f t="shared" si="41"/>
        <v>56649.37</v>
      </c>
      <c r="U479" s="446">
        <f t="shared" si="36"/>
        <v>100</v>
      </c>
    </row>
    <row r="480" spans="1:21" s="102" customFormat="1" ht="32.25" customHeight="1">
      <c r="A480" s="99"/>
      <c r="B480" s="131"/>
      <c r="C480" s="132"/>
      <c r="D480" s="53"/>
      <c r="E480" s="123"/>
      <c r="F480" s="491" t="s">
        <v>380</v>
      </c>
      <c r="G480" s="677"/>
      <c r="H480" s="143"/>
      <c r="I480" s="143"/>
      <c r="J480" s="143"/>
      <c r="K480" s="143"/>
      <c r="L480" s="143"/>
      <c r="M480" s="143"/>
      <c r="N480" s="143"/>
      <c r="O480" s="184" t="s">
        <v>474</v>
      </c>
      <c r="P480" s="133" t="s">
        <v>350</v>
      </c>
      <c r="Q480" s="144" t="s">
        <v>189</v>
      </c>
      <c r="R480" s="133" t="s">
        <v>379</v>
      </c>
      <c r="S480" s="332">
        <f t="shared" si="41"/>
        <v>56649.37</v>
      </c>
      <c r="T480" s="332">
        <f t="shared" si="41"/>
        <v>56649.37</v>
      </c>
      <c r="U480" s="446">
        <f t="shared" si="36"/>
        <v>100</v>
      </c>
    </row>
    <row r="481" spans="1:21" s="102" customFormat="1" ht="48.75" customHeight="1">
      <c r="A481" s="99"/>
      <c r="B481" s="131"/>
      <c r="C481" s="132"/>
      <c r="D481" s="53"/>
      <c r="E481" s="123"/>
      <c r="F481" s="491" t="s">
        <v>449</v>
      </c>
      <c r="G481" s="677"/>
      <c r="H481" s="143"/>
      <c r="I481" s="143"/>
      <c r="J481" s="143"/>
      <c r="K481" s="143"/>
      <c r="L481" s="143"/>
      <c r="M481" s="143"/>
      <c r="N481" s="143"/>
      <c r="O481" s="184" t="s">
        <v>474</v>
      </c>
      <c r="P481" s="133" t="s">
        <v>350</v>
      </c>
      <c r="Q481" s="144" t="s">
        <v>189</v>
      </c>
      <c r="R481" s="133" t="s">
        <v>448</v>
      </c>
      <c r="S481" s="332">
        <v>56649.37</v>
      </c>
      <c r="T481" s="332">
        <v>56649.37</v>
      </c>
      <c r="U481" s="446">
        <f t="shared" si="36"/>
        <v>100</v>
      </c>
    </row>
    <row r="482" spans="1:21" s="102" customFormat="1" ht="65.25" customHeight="1">
      <c r="A482" s="99"/>
      <c r="B482" s="131"/>
      <c r="C482" s="132"/>
      <c r="D482" s="53"/>
      <c r="E482" s="123"/>
      <c r="F482" s="482" t="s">
        <v>179</v>
      </c>
      <c r="G482" s="494"/>
      <c r="H482" s="143"/>
      <c r="I482" s="143"/>
      <c r="J482" s="143"/>
      <c r="K482" s="143"/>
      <c r="L482" s="143"/>
      <c r="M482" s="143"/>
      <c r="N482" s="143"/>
      <c r="O482" s="184" t="s">
        <v>474</v>
      </c>
      <c r="P482" s="133" t="s">
        <v>350</v>
      </c>
      <c r="Q482" s="168" t="s">
        <v>485</v>
      </c>
      <c r="R482" s="133" t="s">
        <v>309</v>
      </c>
      <c r="S482" s="332">
        <f>S483</f>
        <v>7216495</v>
      </c>
      <c r="T482" s="332">
        <f>T483</f>
        <v>171681.42</v>
      </c>
      <c r="U482" s="446">
        <f t="shared" si="36"/>
        <v>2.3790139118782734</v>
      </c>
    </row>
    <row r="483" spans="1:21" s="102" customFormat="1" ht="35.25" customHeight="1">
      <c r="A483" s="99"/>
      <c r="B483" s="131"/>
      <c r="C483" s="132"/>
      <c r="D483" s="53"/>
      <c r="E483" s="123"/>
      <c r="F483" s="484" t="s">
        <v>171</v>
      </c>
      <c r="G483" s="674"/>
      <c r="H483" s="143"/>
      <c r="I483" s="143"/>
      <c r="J483" s="143"/>
      <c r="K483" s="143"/>
      <c r="L483" s="143"/>
      <c r="M483" s="143"/>
      <c r="N483" s="143"/>
      <c r="O483" s="184" t="s">
        <v>474</v>
      </c>
      <c r="P483" s="133" t="s">
        <v>350</v>
      </c>
      <c r="Q483" s="168" t="s">
        <v>486</v>
      </c>
      <c r="R483" s="133" t="s">
        <v>309</v>
      </c>
      <c r="S483" s="332">
        <f>S484</f>
        <v>7216495</v>
      </c>
      <c r="T483" s="332">
        <f>T484</f>
        <v>171681.42</v>
      </c>
      <c r="U483" s="446">
        <f t="shared" si="36"/>
        <v>2.3790139118782734</v>
      </c>
    </row>
    <row r="484" spans="1:21" s="102" customFormat="1" ht="48.75" customHeight="1">
      <c r="A484" s="99"/>
      <c r="B484" s="131"/>
      <c r="C484" s="132"/>
      <c r="D484" s="53"/>
      <c r="E484" s="123"/>
      <c r="F484" s="515" t="s">
        <v>186</v>
      </c>
      <c r="G484" s="694"/>
      <c r="H484" s="143"/>
      <c r="I484" s="143"/>
      <c r="J484" s="143"/>
      <c r="K484" s="143"/>
      <c r="L484" s="143"/>
      <c r="M484" s="143"/>
      <c r="N484" s="143"/>
      <c r="O484" s="184" t="s">
        <v>474</v>
      </c>
      <c r="P484" s="133" t="s">
        <v>350</v>
      </c>
      <c r="Q484" s="168" t="s">
        <v>183</v>
      </c>
      <c r="R484" s="133" t="s">
        <v>309</v>
      </c>
      <c r="S484" s="332">
        <f>S485+S488</f>
        <v>7216495</v>
      </c>
      <c r="T484" s="332">
        <f>T485+T488</f>
        <v>171681.42</v>
      </c>
      <c r="U484" s="446">
        <f t="shared" si="36"/>
        <v>2.3790139118782734</v>
      </c>
    </row>
    <row r="485" spans="1:21" s="102" customFormat="1" ht="63" customHeight="1">
      <c r="A485" s="99"/>
      <c r="B485" s="131"/>
      <c r="C485" s="132"/>
      <c r="D485" s="53"/>
      <c r="E485" s="123"/>
      <c r="F485" s="491" t="s">
        <v>122</v>
      </c>
      <c r="G485" s="677"/>
      <c r="H485" s="143"/>
      <c r="I485" s="143"/>
      <c r="J485" s="143"/>
      <c r="K485" s="143"/>
      <c r="L485" s="143"/>
      <c r="M485" s="143"/>
      <c r="N485" s="143"/>
      <c r="O485" s="184" t="s">
        <v>474</v>
      </c>
      <c r="P485" s="133" t="s">
        <v>350</v>
      </c>
      <c r="Q485" s="294" t="s">
        <v>519</v>
      </c>
      <c r="R485" s="133" t="s">
        <v>309</v>
      </c>
      <c r="S485" s="332">
        <f>S486</f>
        <v>7000000</v>
      </c>
      <c r="T485" s="332">
        <f>T486</f>
        <v>166530.98000000001</v>
      </c>
      <c r="U485" s="446">
        <f t="shared" si="36"/>
        <v>2.3790140000000002</v>
      </c>
    </row>
    <row r="486" spans="1:21" s="102" customFormat="1" ht="27" customHeight="1">
      <c r="A486" s="99"/>
      <c r="B486" s="131"/>
      <c r="C486" s="132"/>
      <c r="D486" s="53"/>
      <c r="E486" s="123"/>
      <c r="F486" s="484" t="s">
        <v>382</v>
      </c>
      <c r="G486" s="674"/>
      <c r="H486" s="143"/>
      <c r="I486" s="143"/>
      <c r="J486" s="143"/>
      <c r="K486" s="143"/>
      <c r="L486" s="143"/>
      <c r="M486" s="143"/>
      <c r="N486" s="143"/>
      <c r="O486" s="184" t="s">
        <v>474</v>
      </c>
      <c r="P486" s="133" t="s">
        <v>350</v>
      </c>
      <c r="Q486" s="294" t="s">
        <v>519</v>
      </c>
      <c r="R486" s="133" t="s">
        <v>383</v>
      </c>
      <c r="S486" s="332">
        <f>S487</f>
        <v>7000000</v>
      </c>
      <c r="T486" s="332">
        <f>T487</f>
        <v>166530.98000000001</v>
      </c>
      <c r="U486" s="446">
        <f t="shared" si="36"/>
        <v>2.3790140000000002</v>
      </c>
    </row>
    <row r="487" spans="1:21" s="102" customFormat="1" ht="67.5" customHeight="1">
      <c r="A487" s="99"/>
      <c r="B487" s="131"/>
      <c r="C487" s="132"/>
      <c r="D487" s="53"/>
      <c r="E487" s="123"/>
      <c r="F487" s="505" t="s">
        <v>466</v>
      </c>
      <c r="G487" s="506"/>
      <c r="H487" s="143"/>
      <c r="I487" s="143"/>
      <c r="J487" s="143"/>
      <c r="K487" s="143"/>
      <c r="L487" s="143"/>
      <c r="M487" s="143"/>
      <c r="N487" s="143"/>
      <c r="O487" s="184" t="s">
        <v>474</v>
      </c>
      <c r="P487" s="133" t="s">
        <v>350</v>
      </c>
      <c r="Q487" s="294" t="s">
        <v>519</v>
      </c>
      <c r="R487" s="133" t="s">
        <v>440</v>
      </c>
      <c r="S487" s="332">
        <v>7000000</v>
      </c>
      <c r="T487" s="332">
        <v>166530.98000000001</v>
      </c>
      <c r="U487" s="446">
        <f t="shared" si="36"/>
        <v>2.3790140000000002</v>
      </c>
    </row>
    <row r="488" spans="1:21" s="102" customFormat="1" ht="48.75" customHeight="1">
      <c r="A488" s="99"/>
      <c r="B488" s="131"/>
      <c r="C488" s="132"/>
      <c r="D488" s="53"/>
      <c r="E488" s="123"/>
      <c r="F488" s="505" t="s">
        <v>520</v>
      </c>
      <c r="G488" s="674"/>
      <c r="H488" s="143"/>
      <c r="I488" s="143"/>
      <c r="J488" s="143"/>
      <c r="K488" s="143"/>
      <c r="L488" s="143"/>
      <c r="M488" s="143"/>
      <c r="N488" s="143"/>
      <c r="O488" s="184" t="s">
        <v>474</v>
      </c>
      <c r="P488" s="133" t="s">
        <v>350</v>
      </c>
      <c r="Q488" s="294" t="s">
        <v>521</v>
      </c>
      <c r="R488" s="133" t="s">
        <v>309</v>
      </c>
      <c r="S488" s="332">
        <f>S489</f>
        <v>216495</v>
      </c>
      <c r="T488" s="332">
        <f>T489</f>
        <v>5150.4399999999996</v>
      </c>
      <c r="U488" s="446">
        <f t="shared" si="36"/>
        <v>2.3790110626111454</v>
      </c>
    </row>
    <row r="489" spans="1:21" s="102" customFormat="1" ht="22.5" customHeight="1">
      <c r="A489" s="99"/>
      <c r="B489" s="131"/>
      <c r="C489" s="132"/>
      <c r="D489" s="53"/>
      <c r="E489" s="123"/>
      <c r="F489" s="484" t="s">
        <v>382</v>
      </c>
      <c r="G489" s="674"/>
      <c r="H489" s="143"/>
      <c r="I489" s="143"/>
      <c r="J489" s="143"/>
      <c r="K489" s="143"/>
      <c r="L489" s="143"/>
      <c r="M489" s="143"/>
      <c r="N489" s="143"/>
      <c r="O489" s="184" t="s">
        <v>474</v>
      </c>
      <c r="P489" s="133" t="s">
        <v>350</v>
      </c>
      <c r="Q489" s="294" t="s">
        <v>521</v>
      </c>
      <c r="R489" s="133" t="s">
        <v>383</v>
      </c>
      <c r="S489" s="332">
        <f>S490</f>
        <v>216495</v>
      </c>
      <c r="T489" s="332">
        <f>T490</f>
        <v>5150.4399999999996</v>
      </c>
      <c r="U489" s="446">
        <f t="shared" si="36"/>
        <v>2.3790110626111454</v>
      </c>
    </row>
    <row r="490" spans="1:21" s="102" customFormat="1" ht="48.75" customHeight="1">
      <c r="A490" s="99"/>
      <c r="B490" s="131"/>
      <c r="C490" s="132"/>
      <c r="D490" s="53"/>
      <c r="E490" s="123"/>
      <c r="F490" s="505" t="s">
        <v>466</v>
      </c>
      <c r="G490" s="506"/>
      <c r="H490" s="143"/>
      <c r="I490" s="143"/>
      <c r="J490" s="143"/>
      <c r="K490" s="143"/>
      <c r="L490" s="143"/>
      <c r="M490" s="143"/>
      <c r="N490" s="143"/>
      <c r="O490" s="184" t="s">
        <v>474</v>
      </c>
      <c r="P490" s="133" t="s">
        <v>350</v>
      </c>
      <c r="Q490" s="294" t="s">
        <v>521</v>
      </c>
      <c r="R490" s="133" t="s">
        <v>440</v>
      </c>
      <c r="S490" s="332">
        <v>216495</v>
      </c>
      <c r="T490" s="332">
        <v>5150.4399999999996</v>
      </c>
      <c r="U490" s="446">
        <f t="shared" si="36"/>
        <v>2.3790110626111454</v>
      </c>
    </row>
    <row r="491" spans="1:21" s="102" customFormat="1" ht="32.25" customHeight="1">
      <c r="A491" s="99"/>
      <c r="B491" s="131"/>
      <c r="C491" s="132"/>
      <c r="D491" s="53"/>
      <c r="E491" s="123"/>
      <c r="F491" s="491" t="s">
        <v>412</v>
      </c>
      <c r="G491" s="491"/>
      <c r="H491" s="491"/>
      <c r="I491" s="143"/>
      <c r="J491" s="143"/>
      <c r="K491" s="143"/>
      <c r="L491" s="143"/>
      <c r="M491" s="143"/>
      <c r="N491" s="143"/>
      <c r="O491" s="184" t="s">
        <v>474</v>
      </c>
      <c r="P491" s="133" t="s">
        <v>350</v>
      </c>
      <c r="Q491" s="133" t="s">
        <v>471</v>
      </c>
      <c r="R491" s="133" t="s">
        <v>309</v>
      </c>
      <c r="S491" s="332">
        <f>S492</f>
        <v>9913857.6400000006</v>
      </c>
      <c r="T491" s="332">
        <f>T492</f>
        <v>9788762.7100000009</v>
      </c>
      <c r="U491" s="446">
        <f t="shared" si="36"/>
        <v>98.738181094155792</v>
      </c>
    </row>
    <row r="492" spans="1:21" s="102" customFormat="1" ht="32.25" customHeight="1">
      <c r="A492" s="99"/>
      <c r="B492" s="131"/>
      <c r="C492" s="132"/>
      <c r="D492" s="53"/>
      <c r="E492" s="123"/>
      <c r="F492" s="491" t="s">
        <v>413</v>
      </c>
      <c r="G492" s="491"/>
      <c r="H492" s="225"/>
      <c r="I492" s="143"/>
      <c r="J492" s="143"/>
      <c r="K492" s="143"/>
      <c r="L492" s="143"/>
      <c r="M492" s="143"/>
      <c r="N492" s="143"/>
      <c r="O492" s="184" t="s">
        <v>474</v>
      </c>
      <c r="P492" s="133" t="s">
        <v>350</v>
      </c>
      <c r="Q492" s="133" t="s">
        <v>472</v>
      </c>
      <c r="R492" s="133" t="s">
        <v>309</v>
      </c>
      <c r="S492" s="332">
        <f>S493</f>
        <v>9913857.6400000006</v>
      </c>
      <c r="T492" s="332">
        <f>T493</f>
        <v>9788762.7100000009</v>
      </c>
      <c r="U492" s="446">
        <f t="shared" si="36"/>
        <v>98.738181094155792</v>
      </c>
    </row>
    <row r="493" spans="1:21" s="102" customFormat="1" ht="50.25" customHeight="1">
      <c r="A493" s="99"/>
      <c r="B493" s="131"/>
      <c r="C493" s="132"/>
      <c r="D493" s="53"/>
      <c r="E493" s="123"/>
      <c r="F493" s="518" t="s">
        <v>186</v>
      </c>
      <c r="G493" s="522"/>
      <c r="H493" s="225"/>
      <c r="I493" s="143"/>
      <c r="J493" s="143"/>
      <c r="K493" s="143"/>
      <c r="L493" s="143"/>
      <c r="M493" s="143"/>
      <c r="N493" s="143"/>
      <c r="O493" s="184" t="s">
        <v>474</v>
      </c>
      <c r="P493" s="133" t="s">
        <v>350</v>
      </c>
      <c r="Q493" s="133" t="s">
        <v>34</v>
      </c>
      <c r="R493" s="133" t="s">
        <v>309</v>
      </c>
      <c r="S493" s="332">
        <f>S494+S497</f>
        <v>9913857.6400000006</v>
      </c>
      <c r="T493" s="332">
        <f>T494+T497</f>
        <v>9788762.7100000009</v>
      </c>
      <c r="U493" s="446">
        <f t="shared" si="36"/>
        <v>98.738181094155792</v>
      </c>
    </row>
    <row r="494" spans="1:21" s="102" customFormat="1" ht="32.25" customHeight="1">
      <c r="A494" s="99"/>
      <c r="B494" s="131"/>
      <c r="C494" s="132"/>
      <c r="D494" s="53"/>
      <c r="E494" s="123"/>
      <c r="F494" s="491" t="s">
        <v>394</v>
      </c>
      <c r="G494" s="491"/>
      <c r="H494" s="143"/>
      <c r="I494" s="143"/>
      <c r="J494" s="143"/>
      <c r="K494" s="143"/>
      <c r="L494" s="143"/>
      <c r="M494" s="143"/>
      <c r="N494" s="143"/>
      <c r="O494" s="184" t="s">
        <v>474</v>
      </c>
      <c r="P494" s="133" t="s">
        <v>350</v>
      </c>
      <c r="Q494" s="133" t="s">
        <v>190</v>
      </c>
      <c r="R494" s="133" t="s">
        <v>309</v>
      </c>
      <c r="S494" s="332">
        <f>S495</f>
        <v>3914000</v>
      </c>
      <c r="T494" s="332">
        <f>T495</f>
        <v>3814385.1</v>
      </c>
      <c r="U494" s="446">
        <f t="shared" si="36"/>
        <v>97.454908022483394</v>
      </c>
    </row>
    <row r="495" spans="1:21" s="102" customFormat="1" ht="32.25" customHeight="1">
      <c r="A495" s="99"/>
      <c r="B495" s="131"/>
      <c r="C495" s="132"/>
      <c r="D495" s="53"/>
      <c r="E495" s="123"/>
      <c r="F495" s="491" t="s">
        <v>380</v>
      </c>
      <c r="G495" s="677"/>
      <c r="H495" s="143"/>
      <c r="I495" s="143"/>
      <c r="J495" s="143"/>
      <c r="K495" s="143"/>
      <c r="L495" s="143"/>
      <c r="M495" s="143"/>
      <c r="N495" s="143"/>
      <c r="O495" s="184" t="s">
        <v>474</v>
      </c>
      <c r="P495" s="133" t="s">
        <v>350</v>
      </c>
      <c r="Q495" s="133" t="s">
        <v>190</v>
      </c>
      <c r="R495" s="133" t="s">
        <v>379</v>
      </c>
      <c r="S495" s="332">
        <f>S496</f>
        <v>3914000</v>
      </c>
      <c r="T495" s="332">
        <f>T496</f>
        <v>3814385.1</v>
      </c>
      <c r="U495" s="446">
        <f t="shared" si="36"/>
        <v>97.454908022483394</v>
      </c>
    </row>
    <row r="496" spans="1:21" s="102" customFormat="1" ht="32.25" customHeight="1">
      <c r="A496" s="99"/>
      <c r="B496" s="131"/>
      <c r="C496" s="132"/>
      <c r="D496" s="53"/>
      <c r="E496" s="123"/>
      <c r="F496" s="491" t="s">
        <v>449</v>
      </c>
      <c r="G496" s="677"/>
      <c r="H496" s="143"/>
      <c r="I496" s="143"/>
      <c r="J496" s="143"/>
      <c r="K496" s="143"/>
      <c r="L496" s="143"/>
      <c r="M496" s="143"/>
      <c r="N496" s="143"/>
      <c r="O496" s="184" t="s">
        <v>474</v>
      </c>
      <c r="P496" s="133" t="s">
        <v>350</v>
      </c>
      <c r="Q496" s="133" t="s">
        <v>190</v>
      </c>
      <c r="R496" s="133" t="s">
        <v>448</v>
      </c>
      <c r="S496" s="332">
        <f>3178000+300000+436000</f>
        <v>3914000</v>
      </c>
      <c r="T496" s="332">
        <v>3814385.1</v>
      </c>
      <c r="U496" s="446">
        <f t="shared" si="36"/>
        <v>97.454908022483394</v>
      </c>
    </row>
    <row r="497" spans="1:21" s="102" customFormat="1" ht="48" customHeight="1">
      <c r="A497" s="99"/>
      <c r="B497" s="131"/>
      <c r="C497" s="132"/>
      <c r="D497" s="53"/>
      <c r="E497" s="123"/>
      <c r="F497" s="491" t="s">
        <v>172</v>
      </c>
      <c r="G497" s="677"/>
      <c r="H497" s="143"/>
      <c r="I497" s="192"/>
      <c r="J497" s="192"/>
      <c r="K497" s="192"/>
      <c r="L497" s="192"/>
      <c r="M497" s="143"/>
      <c r="N497" s="143"/>
      <c r="O497" s="184" t="s">
        <v>474</v>
      </c>
      <c r="P497" s="133" t="s">
        <v>350</v>
      </c>
      <c r="Q497" s="133" t="s">
        <v>173</v>
      </c>
      <c r="R497" s="133" t="s">
        <v>309</v>
      </c>
      <c r="S497" s="332">
        <f>S498</f>
        <v>5999857.6399999997</v>
      </c>
      <c r="T497" s="332">
        <f>T498</f>
        <v>5974377.6100000003</v>
      </c>
      <c r="U497" s="446">
        <f t="shared" si="36"/>
        <v>99.575322757157963</v>
      </c>
    </row>
    <row r="498" spans="1:21" s="102" customFormat="1" ht="32.25" customHeight="1">
      <c r="A498" s="99"/>
      <c r="B498" s="131"/>
      <c r="C498" s="132"/>
      <c r="D498" s="53"/>
      <c r="E498" s="123"/>
      <c r="F498" s="491" t="s">
        <v>380</v>
      </c>
      <c r="G498" s="677"/>
      <c r="H498" s="143"/>
      <c r="I498" s="192"/>
      <c r="J498" s="192"/>
      <c r="K498" s="192"/>
      <c r="L498" s="192"/>
      <c r="M498" s="143"/>
      <c r="N498" s="143"/>
      <c r="O498" s="184" t="s">
        <v>474</v>
      </c>
      <c r="P498" s="133" t="s">
        <v>350</v>
      </c>
      <c r="Q498" s="133" t="s">
        <v>173</v>
      </c>
      <c r="R498" s="133" t="s">
        <v>379</v>
      </c>
      <c r="S498" s="332">
        <f>S499</f>
        <v>5999857.6399999997</v>
      </c>
      <c r="T498" s="332">
        <f>T499</f>
        <v>5974377.6100000003</v>
      </c>
      <c r="U498" s="446">
        <f t="shared" si="36"/>
        <v>99.575322757157963</v>
      </c>
    </row>
    <row r="499" spans="1:21" s="102" customFormat="1" ht="50.25" customHeight="1">
      <c r="A499" s="99"/>
      <c r="B499" s="131"/>
      <c r="C499" s="132"/>
      <c r="D499" s="53"/>
      <c r="E499" s="123"/>
      <c r="F499" s="491" t="s">
        <v>449</v>
      </c>
      <c r="G499" s="677"/>
      <c r="H499" s="143"/>
      <c r="I499" s="192"/>
      <c r="J499" s="192"/>
      <c r="K499" s="192"/>
      <c r="L499" s="192"/>
      <c r="M499" s="143"/>
      <c r="N499" s="143"/>
      <c r="O499" s="184" t="s">
        <v>474</v>
      </c>
      <c r="P499" s="133" t="s">
        <v>350</v>
      </c>
      <c r="Q499" s="133" t="s">
        <v>173</v>
      </c>
      <c r="R499" s="133" t="s">
        <v>448</v>
      </c>
      <c r="S499" s="332">
        <v>5999857.6399999997</v>
      </c>
      <c r="T499" s="332">
        <v>5974377.6100000003</v>
      </c>
      <c r="U499" s="446">
        <f t="shared" ref="U499:U562" si="42">T499/S499*100</f>
        <v>99.575322757157963</v>
      </c>
    </row>
    <row r="500" spans="1:21" s="102" customFormat="1" ht="24" customHeight="1">
      <c r="A500" s="99"/>
      <c r="B500" s="131"/>
      <c r="C500" s="132"/>
      <c r="D500" s="53"/>
      <c r="E500" s="123"/>
      <c r="F500" s="681" t="s">
        <v>256</v>
      </c>
      <c r="G500" s="681"/>
      <c r="H500" s="143"/>
      <c r="I500" s="143"/>
      <c r="J500" s="143"/>
      <c r="K500" s="143"/>
      <c r="L500" s="143"/>
      <c r="M500" s="143"/>
      <c r="N500" s="143"/>
      <c r="O500" s="141" t="s">
        <v>474</v>
      </c>
      <c r="P500" s="139" t="s">
        <v>255</v>
      </c>
      <c r="Q500" s="139" t="s">
        <v>473</v>
      </c>
      <c r="R500" s="139" t="s">
        <v>309</v>
      </c>
      <c r="S500" s="393">
        <f>S501+S519</f>
        <v>41856897.039999999</v>
      </c>
      <c r="T500" s="393">
        <f>T501+T519</f>
        <v>41172355.920000002</v>
      </c>
      <c r="U500" s="445">
        <f t="shared" si="42"/>
        <v>98.364567924502794</v>
      </c>
    </row>
    <row r="501" spans="1:21" s="102" customFormat="1" ht="32.25" customHeight="1">
      <c r="A501" s="99"/>
      <c r="B501" s="131"/>
      <c r="C501" s="132"/>
      <c r="D501" s="53"/>
      <c r="E501" s="123"/>
      <c r="F501" s="491" t="s">
        <v>412</v>
      </c>
      <c r="G501" s="491"/>
      <c r="H501" s="491"/>
      <c r="I501" s="143"/>
      <c r="J501" s="143"/>
      <c r="K501" s="143"/>
      <c r="L501" s="143"/>
      <c r="M501" s="143"/>
      <c r="N501" s="143"/>
      <c r="O501" s="184" t="s">
        <v>474</v>
      </c>
      <c r="P501" s="133" t="s">
        <v>255</v>
      </c>
      <c r="Q501" s="133" t="s">
        <v>471</v>
      </c>
      <c r="R501" s="133" t="s">
        <v>309</v>
      </c>
      <c r="S501" s="338">
        <f>S502</f>
        <v>14749514.27</v>
      </c>
      <c r="T501" s="338">
        <f>T502</f>
        <v>14064973.15</v>
      </c>
      <c r="U501" s="446">
        <f t="shared" si="42"/>
        <v>95.358890418565636</v>
      </c>
    </row>
    <row r="502" spans="1:21" s="102" customFormat="1" ht="32.25" customHeight="1">
      <c r="A502" s="99"/>
      <c r="B502" s="131"/>
      <c r="C502" s="132"/>
      <c r="D502" s="53"/>
      <c r="E502" s="123"/>
      <c r="F502" s="491" t="s">
        <v>413</v>
      </c>
      <c r="G502" s="491"/>
      <c r="H502" s="225"/>
      <c r="I502" s="143"/>
      <c r="J502" s="143"/>
      <c r="K502" s="143"/>
      <c r="L502" s="143"/>
      <c r="M502" s="143"/>
      <c r="N502" s="143"/>
      <c r="O502" s="184" t="s">
        <v>474</v>
      </c>
      <c r="P502" s="133" t="s">
        <v>255</v>
      </c>
      <c r="Q502" s="133" t="s">
        <v>472</v>
      </c>
      <c r="R502" s="133" t="s">
        <v>309</v>
      </c>
      <c r="S502" s="302">
        <f>S503</f>
        <v>14749514.27</v>
      </c>
      <c r="T502" s="302">
        <f>T503</f>
        <v>14064973.15</v>
      </c>
      <c r="U502" s="446">
        <f t="shared" si="42"/>
        <v>95.358890418565636</v>
      </c>
    </row>
    <row r="503" spans="1:21" s="102" customFormat="1" ht="32.25" customHeight="1">
      <c r="A503" s="99"/>
      <c r="B503" s="131"/>
      <c r="C503" s="132"/>
      <c r="D503" s="53"/>
      <c r="E503" s="123"/>
      <c r="F503" s="518" t="s">
        <v>230</v>
      </c>
      <c r="G503" s="522"/>
      <c r="H503" s="225"/>
      <c r="I503" s="143"/>
      <c r="J503" s="143"/>
      <c r="K503" s="143"/>
      <c r="L503" s="143"/>
      <c r="M503" s="143"/>
      <c r="N503" s="143"/>
      <c r="O503" s="184" t="s">
        <v>474</v>
      </c>
      <c r="P503" s="133" t="s">
        <v>255</v>
      </c>
      <c r="Q503" s="133" t="s">
        <v>34</v>
      </c>
      <c r="R503" s="133" t="s">
        <v>309</v>
      </c>
      <c r="S503" s="302">
        <f>S504+S507+S510+S513+S516</f>
        <v>14749514.27</v>
      </c>
      <c r="T503" s="302">
        <f>T504+T507+T510+T513+T516</f>
        <v>14064973.15</v>
      </c>
      <c r="U503" s="446">
        <f t="shared" si="42"/>
        <v>95.358890418565636</v>
      </c>
    </row>
    <row r="504" spans="1:21" s="102" customFormat="1" ht="32.25" customHeight="1">
      <c r="A504" s="99"/>
      <c r="B504" s="131"/>
      <c r="C504" s="132"/>
      <c r="D504" s="53"/>
      <c r="E504" s="123"/>
      <c r="F504" s="491" t="s">
        <v>232</v>
      </c>
      <c r="G504" s="491"/>
      <c r="H504" s="143"/>
      <c r="I504" s="143"/>
      <c r="J504" s="143"/>
      <c r="K504" s="143"/>
      <c r="L504" s="143"/>
      <c r="M504" s="143"/>
      <c r="N504" s="143"/>
      <c r="O504" s="184" t="s">
        <v>474</v>
      </c>
      <c r="P504" s="133" t="s">
        <v>255</v>
      </c>
      <c r="Q504" s="133" t="s">
        <v>191</v>
      </c>
      <c r="R504" s="294" t="s">
        <v>309</v>
      </c>
      <c r="S504" s="262">
        <f>S505</f>
        <v>5989410</v>
      </c>
      <c r="T504" s="262">
        <f>T505</f>
        <v>5519841.1900000004</v>
      </c>
      <c r="U504" s="446">
        <f t="shared" si="42"/>
        <v>92.160015594190412</v>
      </c>
    </row>
    <row r="505" spans="1:21" s="102" customFormat="1" ht="32.25" customHeight="1">
      <c r="A505" s="99"/>
      <c r="B505" s="131"/>
      <c r="C505" s="132"/>
      <c r="D505" s="53"/>
      <c r="E505" s="123"/>
      <c r="F505" s="491" t="s">
        <v>380</v>
      </c>
      <c r="G505" s="677"/>
      <c r="H505" s="143"/>
      <c r="I505" s="143"/>
      <c r="J505" s="143"/>
      <c r="K505" s="143"/>
      <c r="L505" s="143"/>
      <c r="M505" s="143"/>
      <c r="N505" s="143"/>
      <c r="O505" s="184" t="s">
        <v>474</v>
      </c>
      <c r="P505" s="133" t="s">
        <v>255</v>
      </c>
      <c r="Q505" s="133" t="s">
        <v>191</v>
      </c>
      <c r="R505" s="294" t="s">
        <v>379</v>
      </c>
      <c r="S505" s="262">
        <f>S506</f>
        <v>5989410</v>
      </c>
      <c r="T505" s="262">
        <f>T506</f>
        <v>5519841.1900000004</v>
      </c>
      <c r="U505" s="446">
        <f t="shared" si="42"/>
        <v>92.160015594190412</v>
      </c>
    </row>
    <row r="506" spans="1:21" s="102" customFormat="1" ht="49.5" customHeight="1">
      <c r="A506" s="99"/>
      <c r="B506" s="131"/>
      <c r="C506" s="132"/>
      <c r="D506" s="53"/>
      <c r="E506" s="123"/>
      <c r="F506" s="491" t="s">
        <v>449</v>
      </c>
      <c r="G506" s="677"/>
      <c r="H506" s="143"/>
      <c r="I506" s="143"/>
      <c r="J506" s="143"/>
      <c r="K506" s="143"/>
      <c r="L506" s="143"/>
      <c r="M506" s="143"/>
      <c r="N506" s="143"/>
      <c r="O506" s="184" t="s">
        <v>474</v>
      </c>
      <c r="P506" s="133" t="s">
        <v>255</v>
      </c>
      <c r="Q506" s="133" t="s">
        <v>191</v>
      </c>
      <c r="R506" s="294" t="s">
        <v>448</v>
      </c>
      <c r="S506" s="262">
        <v>5989410</v>
      </c>
      <c r="T506" s="262">
        <v>5519841.1900000004</v>
      </c>
      <c r="U506" s="446">
        <f t="shared" si="42"/>
        <v>92.160015594190412</v>
      </c>
    </row>
    <row r="507" spans="1:21" s="102" customFormat="1" ht="26.25" customHeight="1">
      <c r="A507" s="99"/>
      <c r="B507" s="131"/>
      <c r="C507" s="132"/>
      <c r="D507" s="53"/>
      <c r="E507" s="123"/>
      <c r="F507" s="491" t="s">
        <v>351</v>
      </c>
      <c r="G507" s="491"/>
      <c r="H507" s="143"/>
      <c r="I507" s="143"/>
      <c r="J507" s="143"/>
      <c r="K507" s="143"/>
      <c r="L507" s="143"/>
      <c r="M507" s="143"/>
      <c r="N507" s="143"/>
      <c r="O507" s="184" t="s">
        <v>474</v>
      </c>
      <c r="P507" s="133" t="s">
        <v>255</v>
      </c>
      <c r="Q507" s="133" t="s">
        <v>192</v>
      </c>
      <c r="R507" s="294" t="s">
        <v>309</v>
      </c>
      <c r="S507" s="262">
        <f>S508</f>
        <v>1098796.73</v>
      </c>
      <c r="T507" s="262">
        <f>T508</f>
        <v>1098796.73</v>
      </c>
      <c r="U507" s="446">
        <f t="shared" si="42"/>
        <v>100</v>
      </c>
    </row>
    <row r="508" spans="1:21" s="102" customFormat="1" ht="32.25" customHeight="1">
      <c r="A508" s="99"/>
      <c r="B508" s="131"/>
      <c r="C508" s="132"/>
      <c r="D508" s="53"/>
      <c r="E508" s="123"/>
      <c r="F508" s="491" t="s">
        <v>380</v>
      </c>
      <c r="G508" s="677"/>
      <c r="H508" s="143"/>
      <c r="I508" s="143"/>
      <c r="J508" s="143"/>
      <c r="K508" s="143"/>
      <c r="L508" s="143"/>
      <c r="M508" s="143"/>
      <c r="N508" s="143"/>
      <c r="O508" s="184" t="s">
        <v>474</v>
      </c>
      <c r="P508" s="133" t="s">
        <v>255</v>
      </c>
      <c r="Q508" s="133" t="s">
        <v>192</v>
      </c>
      <c r="R508" s="294" t="s">
        <v>379</v>
      </c>
      <c r="S508" s="262">
        <f>S509</f>
        <v>1098796.73</v>
      </c>
      <c r="T508" s="262">
        <f>T509</f>
        <v>1098796.73</v>
      </c>
      <c r="U508" s="446">
        <f t="shared" si="42"/>
        <v>100</v>
      </c>
    </row>
    <row r="509" spans="1:21" s="102" customFormat="1" ht="47.25" customHeight="1">
      <c r="A509" s="99"/>
      <c r="B509" s="131"/>
      <c r="C509" s="132"/>
      <c r="D509" s="53"/>
      <c r="E509" s="123"/>
      <c r="F509" s="491" t="s">
        <v>449</v>
      </c>
      <c r="G509" s="677"/>
      <c r="H509" s="143"/>
      <c r="I509" s="143"/>
      <c r="J509" s="143"/>
      <c r="K509" s="143"/>
      <c r="L509" s="143"/>
      <c r="M509" s="143"/>
      <c r="N509" s="143"/>
      <c r="O509" s="184" t="s">
        <v>474</v>
      </c>
      <c r="P509" s="133" t="s">
        <v>255</v>
      </c>
      <c r="Q509" s="133" t="s">
        <v>192</v>
      </c>
      <c r="R509" s="294" t="s">
        <v>448</v>
      </c>
      <c r="S509" s="262">
        <v>1098796.73</v>
      </c>
      <c r="T509" s="262">
        <v>1098796.73</v>
      </c>
      <c r="U509" s="446">
        <f t="shared" si="42"/>
        <v>100</v>
      </c>
    </row>
    <row r="510" spans="1:21" s="102" customFormat="1" ht="32.25" customHeight="1">
      <c r="A510" s="99"/>
      <c r="B510" s="131"/>
      <c r="C510" s="132"/>
      <c r="D510" s="53"/>
      <c r="E510" s="123"/>
      <c r="F510" s="491" t="s">
        <v>257</v>
      </c>
      <c r="G510" s="491"/>
      <c r="H510" s="143"/>
      <c r="I510" s="143"/>
      <c r="J510" s="143"/>
      <c r="K510" s="143"/>
      <c r="L510" s="143"/>
      <c r="M510" s="143"/>
      <c r="N510" s="143"/>
      <c r="O510" s="184" t="s">
        <v>474</v>
      </c>
      <c r="P510" s="133" t="s">
        <v>255</v>
      </c>
      <c r="Q510" s="133" t="s">
        <v>193</v>
      </c>
      <c r="R510" s="294" t="s">
        <v>309</v>
      </c>
      <c r="S510" s="262">
        <f>S511</f>
        <v>569306.05000000005</v>
      </c>
      <c r="T510" s="262">
        <f>T511</f>
        <v>517444.33</v>
      </c>
      <c r="U510" s="446">
        <f t="shared" si="42"/>
        <v>90.890362046916579</v>
      </c>
    </row>
    <row r="511" spans="1:21" s="102" customFormat="1" ht="32.25" customHeight="1">
      <c r="A511" s="99"/>
      <c r="B511" s="131"/>
      <c r="C511" s="132"/>
      <c r="D511" s="53"/>
      <c r="E511" s="123"/>
      <c r="F511" s="491" t="s">
        <v>380</v>
      </c>
      <c r="G511" s="677"/>
      <c r="H511" s="143"/>
      <c r="I511" s="143"/>
      <c r="J511" s="143"/>
      <c r="K511" s="143"/>
      <c r="L511" s="143"/>
      <c r="M511" s="143"/>
      <c r="N511" s="143"/>
      <c r="O511" s="184" t="s">
        <v>474</v>
      </c>
      <c r="P511" s="133" t="s">
        <v>255</v>
      </c>
      <c r="Q511" s="133" t="s">
        <v>193</v>
      </c>
      <c r="R511" s="294" t="s">
        <v>379</v>
      </c>
      <c r="S511" s="262">
        <f>S512</f>
        <v>569306.05000000005</v>
      </c>
      <c r="T511" s="262">
        <f>T512</f>
        <v>517444.33</v>
      </c>
      <c r="U511" s="446">
        <f t="shared" si="42"/>
        <v>90.890362046916579</v>
      </c>
    </row>
    <row r="512" spans="1:21" s="102" customFormat="1" ht="51" customHeight="1">
      <c r="A512" s="99"/>
      <c r="B512" s="131"/>
      <c r="C512" s="132"/>
      <c r="D512" s="53"/>
      <c r="E512" s="123"/>
      <c r="F512" s="491" t="s">
        <v>449</v>
      </c>
      <c r="G512" s="677"/>
      <c r="H512" s="143"/>
      <c r="I512" s="143"/>
      <c r="J512" s="143"/>
      <c r="K512" s="143"/>
      <c r="L512" s="143"/>
      <c r="M512" s="143"/>
      <c r="N512" s="143"/>
      <c r="O512" s="184" t="s">
        <v>474</v>
      </c>
      <c r="P512" s="133" t="s">
        <v>255</v>
      </c>
      <c r="Q512" s="133" t="s">
        <v>193</v>
      </c>
      <c r="R512" s="294" t="s">
        <v>448</v>
      </c>
      <c r="S512" s="262">
        <f>567881.26+1424.79</f>
        <v>569306.05000000005</v>
      </c>
      <c r="T512" s="262">
        <v>517444.33</v>
      </c>
      <c r="U512" s="446">
        <f t="shared" si="42"/>
        <v>90.890362046916579</v>
      </c>
    </row>
    <row r="513" spans="1:21" s="102" customFormat="1" ht="32.25" customHeight="1">
      <c r="A513" s="99"/>
      <c r="B513" s="131"/>
      <c r="C513" s="132"/>
      <c r="D513" s="53"/>
      <c r="E513" s="123"/>
      <c r="F513" s="491" t="s">
        <v>233</v>
      </c>
      <c r="G513" s="491"/>
      <c r="H513" s="143"/>
      <c r="I513" s="143"/>
      <c r="J513" s="143"/>
      <c r="K513" s="143"/>
      <c r="L513" s="143"/>
      <c r="M513" s="143"/>
      <c r="N513" s="143"/>
      <c r="O513" s="184" t="s">
        <v>474</v>
      </c>
      <c r="P513" s="133" t="s">
        <v>255</v>
      </c>
      <c r="Q513" s="133" t="s">
        <v>194</v>
      </c>
      <c r="R513" s="294" t="s">
        <v>309</v>
      </c>
      <c r="S513" s="262">
        <f>S514</f>
        <v>5331560.55</v>
      </c>
      <c r="T513" s="262">
        <f>T514</f>
        <v>5177167.8</v>
      </c>
      <c r="U513" s="446">
        <f t="shared" si="42"/>
        <v>97.104173373778906</v>
      </c>
    </row>
    <row r="514" spans="1:21" s="102" customFormat="1" ht="32.25" customHeight="1">
      <c r="A514" s="99"/>
      <c r="B514" s="131"/>
      <c r="C514" s="132"/>
      <c r="D514" s="53"/>
      <c r="E514" s="123"/>
      <c r="F514" s="491" t="s">
        <v>380</v>
      </c>
      <c r="G514" s="677"/>
      <c r="H514" s="143"/>
      <c r="I514" s="143"/>
      <c r="J514" s="143"/>
      <c r="K514" s="143"/>
      <c r="L514" s="143"/>
      <c r="M514" s="143"/>
      <c r="N514" s="143"/>
      <c r="O514" s="184" t="s">
        <v>474</v>
      </c>
      <c r="P514" s="133" t="s">
        <v>255</v>
      </c>
      <c r="Q514" s="133" t="s">
        <v>194</v>
      </c>
      <c r="R514" s="294" t="s">
        <v>379</v>
      </c>
      <c r="S514" s="262">
        <f>S515</f>
        <v>5331560.55</v>
      </c>
      <c r="T514" s="262">
        <f>T515</f>
        <v>5177167.8</v>
      </c>
      <c r="U514" s="446">
        <f t="shared" si="42"/>
        <v>97.104173373778906</v>
      </c>
    </row>
    <row r="515" spans="1:21" s="102" customFormat="1" ht="52.5" customHeight="1">
      <c r="A515" s="99"/>
      <c r="B515" s="131"/>
      <c r="C515" s="132"/>
      <c r="D515" s="53"/>
      <c r="E515" s="123"/>
      <c r="F515" s="491" t="s">
        <v>449</v>
      </c>
      <c r="G515" s="677"/>
      <c r="H515" s="143"/>
      <c r="I515" s="143"/>
      <c r="J515" s="143"/>
      <c r="K515" s="143"/>
      <c r="L515" s="143"/>
      <c r="M515" s="143"/>
      <c r="N515" s="143"/>
      <c r="O515" s="184" t="s">
        <v>474</v>
      </c>
      <c r="P515" s="133" t="s">
        <v>255</v>
      </c>
      <c r="Q515" s="133" t="s">
        <v>194</v>
      </c>
      <c r="R515" s="294" t="s">
        <v>448</v>
      </c>
      <c r="S515" s="262">
        <v>5331560.55</v>
      </c>
      <c r="T515" s="262">
        <v>5177167.8</v>
      </c>
      <c r="U515" s="446">
        <f t="shared" si="42"/>
        <v>97.104173373778906</v>
      </c>
    </row>
    <row r="516" spans="1:21" s="102" customFormat="1" ht="52.5" customHeight="1">
      <c r="A516" s="99"/>
      <c r="B516" s="131"/>
      <c r="C516" s="132"/>
      <c r="D516" s="53"/>
      <c r="E516" s="123"/>
      <c r="F516" s="491" t="s">
        <v>172</v>
      </c>
      <c r="G516" s="677"/>
      <c r="H516" s="143"/>
      <c r="I516" s="192"/>
      <c r="J516" s="192"/>
      <c r="K516" s="192"/>
      <c r="L516" s="192"/>
      <c r="M516" s="143"/>
      <c r="N516" s="143"/>
      <c r="O516" s="184" t="s">
        <v>474</v>
      </c>
      <c r="P516" s="133" t="s">
        <v>255</v>
      </c>
      <c r="Q516" s="133" t="s">
        <v>173</v>
      </c>
      <c r="R516" s="294" t="s">
        <v>309</v>
      </c>
      <c r="S516" s="262">
        <f>S517</f>
        <v>1760440.94</v>
      </c>
      <c r="T516" s="262">
        <f>T517</f>
        <v>1751723.1</v>
      </c>
      <c r="U516" s="446">
        <f t="shared" si="42"/>
        <v>99.504792248242097</v>
      </c>
    </row>
    <row r="517" spans="1:21" s="102" customFormat="1" ht="38.25" customHeight="1">
      <c r="A517" s="99"/>
      <c r="B517" s="131"/>
      <c r="C517" s="132"/>
      <c r="D517" s="53"/>
      <c r="E517" s="123"/>
      <c r="F517" s="491" t="s">
        <v>380</v>
      </c>
      <c r="G517" s="677"/>
      <c r="H517" s="143"/>
      <c r="I517" s="192"/>
      <c r="J517" s="192"/>
      <c r="K517" s="192"/>
      <c r="L517" s="192"/>
      <c r="M517" s="143"/>
      <c r="N517" s="143"/>
      <c r="O517" s="184" t="s">
        <v>474</v>
      </c>
      <c r="P517" s="133" t="s">
        <v>255</v>
      </c>
      <c r="Q517" s="133" t="s">
        <v>173</v>
      </c>
      <c r="R517" s="294" t="s">
        <v>379</v>
      </c>
      <c r="S517" s="262">
        <f>S518</f>
        <v>1760440.94</v>
      </c>
      <c r="T517" s="262">
        <f>T518</f>
        <v>1751723.1</v>
      </c>
      <c r="U517" s="446">
        <f t="shared" si="42"/>
        <v>99.504792248242097</v>
      </c>
    </row>
    <row r="518" spans="1:21" s="102" customFormat="1" ht="52.5" customHeight="1">
      <c r="A518" s="99"/>
      <c r="B518" s="131"/>
      <c r="C518" s="132"/>
      <c r="D518" s="53"/>
      <c r="E518" s="123"/>
      <c r="F518" s="491" t="s">
        <v>449</v>
      </c>
      <c r="G518" s="677"/>
      <c r="H518" s="143"/>
      <c r="I518" s="192"/>
      <c r="J518" s="192"/>
      <c r="K518" s="192"/>
      <c r="L518" s="192"/>
      <c r="M518" s="143"/>
      <c r="N518" s="143"/>
      <c r="O518" s="184" t="s">
        <v>474</v>
      </c>
      <c r="P518" s="133" t="s">
        <v>255</v>
      </c>
      <c r="Q518" s="133" t="s">
        <v>173</v>
      </c>
      <c r="R518" s="294" t="s">
        <v>448</v>
      </c>
      <c r="S518" s="262">
        <v>1760440.94</v>
      </c>
      <c r="T518" s="262">
        <v>1751723.1</v>
      </c>
      <c r="U518" s="446">
        <f t="shared" si="42"/>
        <v>99.504792248242097</v>
      </c>
    </row>
    <row r="519" spans="1:21" s="102" customFormat="1" ht="63.75" customHeight="1">
      <c r="A519" s="99"/>
      <c r="B519" s="131"/>
      <c r="C519" s="132"/>
      <c r="D519" s="53"/>
      <c r="E519" s="123"/>
      <c r="F519" s="476" t="s">
        <v>74</v>
      </c>
      <c r="G519" s="478"/>
      <c r="H519" s="143"/>
      <c r="I519" s="192"/>
      <c r="J519" s="192"/>
      <c r="K519" s="192"/>
      <c r="L519" s="192"/>
      <c r="M519" s="143"/>
      <c r="N519" s="143"/>
      <c r="O519" s="184" t="s">
        <v>474</v>
      </c>
      <c r="P519" s="133" t="s">
        <v>255</v>
      </c>
      <c r="Q519" s="133" t="s">
        <v>75</v>
      </c>
      <c r="R519" s="294" t="s">
        <v>309</v>
      </c>
      <c r="S519" s="265">
        <f>S520</f>
        <v>27107382.77</v>
      </c>
      <c r="T519" s="265">
        <f>T520</f>
        <v>27107382.77</v>
      </c>
      <c r="U519" s="446">
        <f t="shared" si="42"/>
        <v>100</v>
      </c>
    </row>
    <row r="520" spans="1:21" s="102" customFormat="1" ht="33.75" customHeight="1">
      <c r="A520" s="99"/>
      <c r="B520" s="131"/>
      <c r="C520" s="132"/>
      <c r="D520" s="53"/>
      <c r="E520" s="123"/>
      <c r="F520" s="563" t="s">
        <v>171</v>
      </c>
      <c r="G520" s="564"/>
      <c r="H520" s="143"/>
      <c r="I520" s="192"/>
      <c r="J520" s="192"/>
      <c r="K520" s="192"/>
      <c r="L520" s="192"/>
      <c r="M520" s="143"/>
      <c r="N520" s="143"/>
      <c r="O520" s="184" t="s">
        <v>474</v>
      </c>
      <c r="P520" s="133" t="s">
        <v>255</v>
      </c>
      <c r="Q520" s="133" t="s">
        <v>72</v>
      </c>
      <c r="R520" s="294" t="s">
        <v>309</v>
      </c>
      <c r="S520" s="265">
        <f>S521+S525+S528</f>
        <v>27107382.77</v>
      </c>
      <c r="T520" s="265">
        <f>T521+T525+T528</f>
        <v>27107382.77</v>
      </c>
      <c r="U520" s="446">
        <f t="shared" si="42"/>
        <v>100</v>
      </c>
    </row>
    <row r="521" spans="1:21" s="102" customFormat="1" ht="36" customHeight="1">
      <c r="A521" s="99"/>
      <c r="B521" s="131"/>
      <c r="C521" s="132"/>
      <c r="D521" s="53"/>
      <c r="E521" s="123"/>
      <c r="F521" s="476" t="s">
        <v>4</v>
      </c>
      <c r="G521" s="478"/>
      <c r="H521" s="143"/>
      <c r="I521" s="192"/>
      <c r="J521" s="192"/>
      <c r="K521" s="192"/>
      <c r="L521" s="192"/>
      <c r="M521" s="143"/>
      <c r="N521" s="143"/>
      <c r="O521" s="184" t="s">
        <v>474</v>
      </c>
      <c r="P521" s="133" t="s">
        <v>71</v>
      </c>
      <c r="Q521" s="133" t="s">
        <v>73</v>
      </c>
      <c r="R521" s="294" t="s">
        <v>309</v>
      </c>
      <c r="S521" s="265">
        <f t="shared" ref="S521:T523" si="43">S522</f>
        <v>18000000</v>
      </c>
      <c r="T521" s="265">
        <f t="shared" si="43"/>
        <v>18000000</v>
      </c>
      <c r="U521" s="446">
        <f t="shared" si="42"/>
        <v>100</v>
      </c>
    </row>
    <row r="522" spans="1:21" s="102" customFormat="1" ht="65.25" customHeight="1">
      <c r="A522" s="99"/>
      <c r="B522" s="131"/>
      <c r="C522" s="132"/>
      <c r="D522" s="53"/>
      <c r="E522" s="123"/>
      <c r="F522" s="518" t="s">
        <v>5</v>
      </c>
      <c r="G522" s="695"/>
      <c r="H522" s="143"/>
      <c r="I522" s="192"/>
      <c r="J522" s="192"/>
      <c r="K522" s="192"/>
      <c r="L522" s="192"/>
      <c r="M522" s="143"/>
      <c r="N522" s="143"/>
      <c r="O522" s="184" t="s">
        <v>474</v>
      </c>
      <c r="P522" s="133" t="s">
        <v>255</v>
      </c>
      <c r="Q522" s="133" t="s">
        <v>6</v>
      </c>
      <c r="R522" s="294" t="s">
        <v>309</v>
      </c>
      <c r="S522" s="262">
        <f t="shared" si="43"/>
        <v>18000000</v>
      </c>
      <c r="T522" s="262">
        <f t="shared" si="43"/>
        <v>18000000</v>
      </c>
      <c r="U522" s="446">
        <f t="shared" si="42"/>
        <v>100</v>
      </c>
    </row>
    <row r="523" spans="1:21" s="102" customFormat="1" ht="26.25" customHeight="1">
      <c r="A523" s="99"/>
      <c r="B523" s="131"/>
      <c r="C523" s="132"/>
      <c r="D523" s="53"/>
      <c r="E523" s="123"/>
      <c r="F523" s="484" t="s">
        <v>382</v>
      </c>
      <c r="G523" s="674"/>
      <c r="H523" s="143"/>
      <c r="I523" s="192"/>
      <c r="J523" s="192"/>
      <c r="K523" s="192"/>
      <c r="L523" s="192"/>
      <c r="M523" s="143"/>
      <c r="N523" s="143"/>
      <c r="O523" s="184" t="s">
        <v>474</v>
      </c>
      <c r="P523" s="133" t="s">
        <v>255</v>
      </c>
      <c r="Q523" s="133" t="s">
        <v>6</v>
      </c>
      <c r="R523" s="294" t="s">
        <v>383</v>
      </c>
      <c r="S523" s="262">
        <f t="shared" si="43"/>
        <v>18000000</v>
      </c>
      <c r="T523" s="262">
        <f t="shared" si="43"/>
        <v>18000000</v>
      </c>
      <c r="U523" s="446">
        <f t="shared" si="42"/>
        <v>100</v>
      </c>
    </row>
    <row r="524" spans="1:21" s="102" customFormat="1" ht="67.5" customHeight="1">
      <c r="A524" s="99"/>
      <c r="B524" s="131"/>
      <c r="C524" s="132"/>
      <c r="D524" s="53"/>
      <c r="E524" s="123"/>
      <c r="F524" s="505" t="s">
        <v>466</v>
      </c>
      <c r="G524" s="506"/>
      <c r="H524" s="143"/>
      <c r="I524" s="192"/>
      <c r="J524" s="192"/>
      <c r="K524" s="192"/>
      <c r="L524" s="192"/>
      <c r="M524" s="143"/>
      <c r="N524" s="143"/>
      <c r="O524" s="184" t="s">
        <v>474</v>
      </c>
      <c r="P524" s="133" t="s">
        <v>255</v>
      </c>
      <c r="Q524" s="133" t="s">
        <v>6</v>
      </c>
      <c r="R524" s="294" t="s">
        <v>440</v>
      </c>
      <c r="S524" s="262">
        <v>18000000</v>
      </c>
      <c r="T524" s="262">
        <v>18000000</v>
      </c>
      <c r="U524" s="446">
        <f t="shared" si="42"/>
        <v>100</v>
      </c>
    </row>
    <row r="525" spans="1:21" s="102" customFormat="1" ht="69" customHeight="1">
      <c r="A525" s="99"/>
      <c r="B525" s="131"/>
      <c r="C525" s="132"/>
      <c r="D525" s="53"/>
      <c r="E525" s="123"/>
      <c r="F525" s="505" t="s">
        <v>8</v>
      </c>
      <c r="G525" s="674"/>
      <c r="H525" s="143"/>
      <c r="I525" s="192"/>
      <c r="J525" s="192"/>
      <c r="K525" s="192"/>
      <c r="L525" s="192"/>
      <c r="M525" s="143"/>
      <c r="N525" s="143"/>
      <c r="O525" s="184" t="s">
        <v>474</v>
      </c>
      <c r="P525" s="133" t="s">
        <v>255</v>
      </c>
      <c r="Q525" s="133" t="s">
        <v>7</v>
      </c>
      <c r="R525" s="294" t="s">
        <v>309</v>
      </c>
      <c r="S525" s="262">
        <f>S526</f>
        <v>556710</v>
      </c>
      <c r="T525" s="262">
        <f>T526</f>
        <v>556710</v>
      </c>
      <c r="U525" s="446">
        <f t="shared" si="42"/>
        <v>100</v>
      </c>
    </row>
    <row r="526" spans="1:21" s="102" customFormat="1" ht="30" customHeight="1">
      <c r="A526" s="99"/>
      <c r="B526" s="131"/>
      <c r="C526" s="132"/>
      <c r="D526" s="53"/>
      <c r="E526" s="123"/>
      <c r="F526" s="484" t="s">
        <v>382</v>
      </c>
      <c r="G526" s="674"/>
      <c r="H526" s="143"/>
      <c r="I526" s="192"/>
      <c r="J526" s="192"/>
      <c r="K526" s="192"/>
      <c r="L526" s="192"/>
      <c r="M526" s="143"/>
      <c r="N526" s="143"/>
      <c r="O526" s="184" t="s">
        <v>474</v>
      </c>
      <c r="P526" s="133" t="s">
        <v>255</v>
      </c>
      <c r="Q526" s="133" t="s">
        <v>7</v>
      </c>
      <c r="R526" s="294" t="s">
        <v>383</v>
      </c>
      <c r="S526" s="262">
        <f>S527</f>
        <v>556710</v>
      </c>
      <c r="T526" s="262">
        <f>T527</f>
        <v>556710</v>
      </c>
      <c r="U526" s="446">
        <f t="shared" si="42"/>
        <v>100</v>
      </c>
    </row>
    <row r="527" spans="1:21" s="102" customFormat="1" ht="67.5" customHeight="1">
      <c r="A527" s="99"/>
      <c r="B527" s="131"/>
      <c r="C527" s="132"/>
      <c r="D527" s="53"/>
      <c r="E527" s="123"/>
      <c r="F527" s="505" t="s">
        <v>466</v>
      </c>
      <c r="G527" s="506"/>
      <c r="H527" s="143"/>
      <c r="I527" s="192"/>
      <c r="J527" s="192"/>
      <c r="K527" s="192"/>
      <c r="L527" s="192"/>
      <c r="M527" s="143"/>
      <c r="N527" s="143"/>
      <c r="O527" s="184" t="s">
        <v>474</v>
      </c>
      <c r="P527" s="133" t="s">
        <v>255</v>
      </c>
      <c r="Q527" s="133" t="s">
        <v>7</v>
      </c>
      <c r="R527" s="294" t="s">
        <v>440</v>
      </c>
      <c r="S527" s="262">
        <v>556710</v>
      </c>
      <c r="T527" s="262">
        <v>556710</v>
      </c>
      <c r="U527" s="446">
        <f t="shared" si="42"/>
        <v>100</v>
      </c>
    </row>
    <row r="528" spans="1:21" s="102" customFormat="1" ht="36" customHeight="1">
      <c r="A528" s="99"/>
      <c r="B528" s="131"/>
      <c r="C528" s="132"/>
      <c r="D528" s="53"/>
      <c r="E528" s="123"/>
      <c r="F528" s="518" t="s">
        <v>10</v>
      </c>
      <c r="G528" s="695"/>
      <c r="H528" s="143"/>
      <c r="I528" s="192"/>
      <c r="J528" s="192"/>
      <c r="K528" s="192"/>
      <c r="L528" s="192"/>
      <c r="M528" s="143"/>
      <c r="N528" s="143"/>
      <c r="O528" s="184" t="s">
        <v>474</v>
      </c>
      <c r="P528" s="133" t="s">
        <v>255</v>
      </c>
      <c r="Q528" s="133" t="s">
        <v>9</v>
      </c>
      <c r="R528" s="294" t="s">
        <v>309</v>
      </c>
      <c r="S528" s="262">
        <f>S529</f>
        <v>8550672.7699999996</v>
      </c>
      <c r="T528" s="262">
        <f>T529</f>
        <v>8550672.7699999996</v>
      </c>
      <c r="U528" s="446">
        <f t="shared" si="42"/>
        <v>100</v>
      </c>
    </row>
    <row r="529" spans="1:21" s="102" customFormat="1" ht="82.5" customHeight="1">
      <c r="A529" s="99"/>
      <c r="B529" s="131"/>
      <c r="C529" s="132"/>
      <c r="D529" s="53"/>
      <c r="E529" s="123"/>
      <c r="F529" s="518" t="s">
        <v>11</v>
      </c>
      <c r="G529" s="695"/>
      <c r="H529" s="143"/>
      <c r="I529" s="192"/>
      <c r="J529" s="192"/>
      <c r="K529" s="192"/>
      <c r="L529" s="192"/>
      <c r="M529" s="143"/>
      <c r="N529" s="143"/>
      <c r="O529" s="184" t="s">
        <v>474</v>
      </c>
      <c r="P529" s="133" t="s">
        <v>255</v>
      </c>
      <c r="Q529" s="133" t="s">
        <v>12</v>
      </c>
      <c r="R529" s="294" t="s">
        <v>309</v>
      </c>
      <c r="S529" s="262">
        <f>S530+S532</f>
        <v>8550672.7699999996</v>
      </c>
      <c r="T529" s="262">
        <f>T530+T532</f>
        <v>8550672.7699999996</v>
      </c>
      <c r="U529" s="446">
        <f t="shared" si="42"/>
        <v>100</v>
      </c>
    </row>
    <row r="530" spans="1:21" s="102" customFormat="1" ht="36" customHeight="1">
      <c r="A530" s="99"/>
      <c r="B530" s="131"/>
      <c r="C530" s="132"/>
      <c r="D530" s="53"/>
      <c r="E530" s="123"/>
      <c r="F530" s="491" t="s">
        <v>380</v>
      </c>
      <c r="G530" s="677"/>
      <c r="H530" s="143"/>
      <c r="I530" s="192"/>
      <c r="J530" s="192"/>
      <c r="K530" s="192"/>
      <c r="L530" s="192"/>
      <c r="M530" s="143"/>
      <c r="N530" s="143"/>
      <c r="O530" s="184" t="s">
        <v>474</v>
      </c>
      <c r="P530" s="133" t="s">
        <v>255</v>
      </c>
      <c r="Q530" s="133" t="s">
        <v>12</v>
      </c>
      <c r="R530" s="294" t="s">
        <v>379</v>
      </c>
      <c r="S530" s="262">
        <f>S531</f>
        <v>1588931.72</v>
      </c>
      <c r="T530" s="262">
        <f>T531</f>
        <v>1588931.72</v>
      </c>
      <c r="U530" s="446">
        <f t="shared" si="42"/>
        <v>100</v>
      </c>
    </row>
    <row r="531" spans="1:21" s="102" customFormat="1" ht="52.5" customHeight="1">
      <c r="A531" s="99"/>
      <c r="B531" s="131"/>
      <c r="C531" s="132"/>
      <c r="D531" s="53"/>
      <c r="E531" s="123"/>
      <c r="F531" s="491" t="s">
        <v>449</v>
      </c>
      <c r="G531" s="677"/>
      <c r="H531" s="143"/>
      <c r="I531" s="192"/>
      <c r="J531" s="192"/>
      <c r="K531" s="192"/>
      <c r="L531" s="192"/>
      <c r="M531" s="143"/>
      <c r="N531" s="143"/>
      <c r="O531" s="184" t="s">
        <v>474</v>
      </c>
      <c r="P531" s="133" t="s">
        <v>255</v>
      </c>
      <c r="Q531" s="133" t="s">
        <v>12</v>
      </c>
      <c r="R531" s="294" t="s">
        <v>448</v>
      </c>
      <c r="S531" s="262">
        <v>1588931.72</v>
      </c>
      <c r="T531" s="262">
        <v>1588931.72</v>
      </c>
      <c r="U531" s="446">
        <f t="shared" si="42"/>
        <v>100</v>
      </c>
    </row>
    <row r="532" spans="1:21" s="102" customFormat="1" ht="24.75" customHeight="1">
      <c r="A532" s="99"/>
      <c r="B532" s="131"/>
      <c r="C532" s="132"/>
      <c r="D532" s="53"/>
      <c r="E532" s="123"/>
      <c r="F532" s="484" t="s">
        <v>382</v>
      </c>
      <c r="G532" s="674"/>
      <c r="H532" s="143"/>
      <c r="I532" s="192"/>
      <c r="J532" s="192"/>
      <c r="K532" s="192"/>
      <c r="L532" s="192"/>
      <c r="M532" s="143"/>
      <c r="N532" s="143"/>
      <c r="O532" s="184" t="s">
        <v>474</v>
      </c>
      <c r="P532" s="133" t="s">
        <v>255</v>
      </c>
      <c r="Q532" s="133" t="s">
        <v>12</v>
      </c>
      <c r="R532" s="294" t="s">
        <v>383</v>
      </c>
      <c r="S532" s="262">
        <f>S533</f>
        <v>6961741.0499999998</v>
      </c>
      <c r="T532" s="262">
        <f>T533</f>
        <v>6961741.0499999998</v>
      </c>
      <c r="U532" s="446">
        <f t="shared" si="42"/>
        <v>100</v>
      </c>
    </row>
    <row r="533" spans="1:21" s="102" customFormat="1" ht="69.75" customHeight="1">
      <c r="A533" s="99"/>
      <c r="B533" s="131"/>
      <c r="C533" s="132"/>
      <c r="D533" s="53"/>
      <c r="E533" s="123"/>
      <c r="F533" s="505" t="s">
        <v>466</v>
      </c>
      <c r="G533" s="506"/>
      <c r="H533" s="143"/>
      <c r="I533" s="192"/>
      <c r="J533" s="192"/>
      <c r="K533" s="192"/>
      <c r="L533" s="192"/>
      <c r="M533" s="143"/>
      <c r="N533" s="143"/>
      <c r="O533" s="184" t="s">
        <v>474</v>
      </c>
      <c r="P533" s="133" t="s">
        <v>255</v>
      </c>
      <c r="Q533" s="133" t="s">
        <v>12</v>
      </c>
      <c r="R533" s="294" t="s">
        <v>440</v>
      </c>
      <c r="S533" s="262">
        <v>6961741.0499999998</v>
      </c>
      <c r="T533" s="262">
        <v>6961741.0499999998</v>
      </c>
      <c r="U533" s="446">
        <f t="shared" si="42"/>
        <v>100</v>
      </c>
    </row>
    <row r="534" spans="1:21" s="102" customFormat="1" ht="32.25" customHeight="1">
      <c r="A534" s="99"/>
      <c r="B534" s="131"/>
      <c r="C534" s="132"/>
      <c r="D534" s="53"/>
      <c r="E534" s="123"/>
      <c r="F534" s="687" t="s">
        <v>395</v>
      </c>
      <c r="G534" s="687"/>
      <c r="H534" s="192" t="e">
        <f>#REF!+#REF!+#REF!+#REF!+#REF!+#REF!+#REF!</f>
        <v>#REF!</v>
      </c>
      <c r="I534" s="192" t="e">
        <f>#REF!+#REF!+#REF!+#REF!+#REF!+#REF!+#REF!</f>
        <v>#REF!</v>
      </c>
      <c r="J534" s="192" t="e">
        <f>#REF!+#REF!+#REF!+#REF!+#REF!+#REF!+#REF!</f>
        <v>#REF!</v>
      </c>
      <c r="K534" s="192" t="e">
        <f>#REF!+#REF!+#REF!+#REF!+#REF!+#REF!+#REF!</f>
        <v>#REF!</v>
      </c>
      <c r="L534" s="192" t="e">
        <f>#REF!+#REF!+#REF!+#REF!+#REF!+#REF!+#REF!</f>
        <v>#REF!</v>
      </c>
      <c r="M534" s="192" t="e">
        <f>#REF!+#REF!+#REF!+#REF!+#REF!+#REF!+#REF!</f>
        <v>#REF!</v>
      </c>
      <c r="N534" s="192" t="e">
        <f>#REF!+#REF!+#REF!+#REF!+#REF!+#REF!+#REF!</f>
        <v>#REF!</v>
      </c>
      <c r="O534" s="141" t="s">
        <v>474</v>
      </c>
      <c r="P534" s="139" t="s">
        <v>259</v>
      </c>
      <c r="Q534" s="139" t="s">
        <v>473</v>
      </c>
      <c r="R534" s="355" t="s">
        <v>309</v>
      </c>
      <c r="S534" s="261">
        <f t="shared" ref="S534:T536" si="44">S535</f>
        <v>12069610.539999999</v>
      </c>
      <c r="T534" s="261">
        <f t="shared" si="44"/>
        <v>11430514.939999999</v>
      </c>
      <c r="U534" s="445">
        <f t="shared" si="42"/>
        <v>94.704919451361192</v>
      </c>
    </row>
    <row r="535" spans="1:21" s="102" customFormat="1" ht="32.25" customHeight="1">
      <c r="A535" s="99"/>
      <c r="B535" s="131"/>
      <c r="C535" s="132"/>
      <c r="D535" s="53"/>
      <c r="E535" s="123"/>
      <c r="F535" s="491" t="s">
        <v>412</v>
      </c>
      <c r="G535" s="491"/>
      <c r="H535" s="491"/>
      <c r="I535" s="143"/>
      <c r="J535" s="143"/>
      <c r="K535" s="143"/>
      <c r="L535" s="143"/>
      <c r="M535" s="143"/>
      <c r="N535" s="143"/>
      <c r="O535" s="184" t="s">
        <v>474</v>
      </c>
      <c r="P535" s="133" t="s">
        <v>259</v>
      </c>
      <c r="Q535" s="133" t="s">
        <v>471</v>
      </c>
      <c r="R535" s="294" t="s">
        <v>309</v>
      </c>
      <c r="S535" s="259">
        <f t="shared" si="44"/>
        <v>12069610.539999999</v>
      </c>
      <c r="T535" s="259">
        <f t="shared" si="44"/>
        <v>11430514.939999999</v>
      </c>
      <c r="U535" s="446">
        <f t="shared" si="42"/>
        <v>94.704919451361192</v>
      </c>
    </row>
    <row r="536" spans="1:21" s="102" customFormat="1" ht="32.25" customHeight="1">
      <c r="A536" s="99"/>
      <c r="B536" s="131"/>
      <c r="C536" s="132"/>
      <c r="D536" s="53"/>
      <c r="E536" s="123"/>
      <c r="F536" s="491" t="s">
        <v>413</v>
      </c>
      <c r="G536" s="491"/>
      <c r="H536" s="225"/>
      <c r="I536" s="143"/>
      <c r="J536" s="143"/>
      <c r="K536" s="143"/>
      <c r="L536" s="143"/>
      <c r="M536" s="143"/>
      <c r="N536" s="143"/>
      <c r="O536" s="184" t="s">
        <v>474</v>
      </c>
      <c r="P536" s="133" t="s">
        <v>259</v>
      </c>
      <c r="Q536" s="133" t="s">
        <v>472</v>
      </c>
      <c r="R536" s="294" t="s">
        <v>309</v>
      </c>
      <c r="S536" s="259">
        <f t="shared" si="44"/>
        <v>12069610.539999999</v>
      </c>
      <c r="T536" s="259">
        <f t="shared" si="44"/>
        <v>11430514.939999999</v>
      </c>
      <c r="U536" s="446">
        <f t="shared" si="42"/>
        <v>94.704919451361192</v>
      </c>
    </row>
    <row r="537" spans="1:21" s="102" customFormat="1" ht="32.25" customHeight="1">
      <c r="A537" s="99"/>
      <c r="B537" s="131"/>
      <c r="C537" s="132"/>
      <c r="D537" s="53"/>
      <c r="E537" s="123"/>
      <c r="F537" s="518" t="s">
        <v>166</v>
      </c>
      <c r="G537" s="522"/>
      <c r="H537" s="225"/>
      <c r="I537" s="143"/>
      <c r="J537" s="143"/>
      <c r="K537" s="143"/>
      <c r="L537" s="143"/>
      <c r="M537" s="143"/>
      <c r="N537" s="143"/>
      <c r="O537" s="184" t="s">
        <v>474</v>
      </c>
      <c r="P537" s="133" t="s">
        <v>259</v>
      </c>
      <c r="Q537" s="133" t="s">
        <v>34</v>
      </c>
      <c r="R537" s="294" t="s">
        <v>309</v>
      </c>
      <c r="S537" s="259">
        <f>S538+S547</f>
        <v>12069610.539999999</v>
      </c>
      <c r="T537" s="259">
        <f>T538+T547</f>
        <v>11430514.939999999</v>
      </c>
      <c r="U537" s="446">
        <f t="shared" si="42"/>
        <v>94.704919451361192</v>
      </c>
    </row>
    <row r="538" spans="1:21" s="102" customFormat="1" ht="49.5" customHeight="1">
      <c r="A538" s="99"/>
      <c r="B538" s="131"/>
      <c r="C538" s="132"/>
      <c r="D538" s="53"/>
      <c r="E538" s="123"/>
      <c r="F538" s="491" t="s">
        <v>420</v>
      </c>
      <c r="G538" s="491"/>
      <c r="H538" s="143"/>
      <c r="I538" s="143"/>
      <c r="J538" s="143"/>
      <c r="K538" s="143"/>
      <c r="L538" s="143"/>
      <c r="M538" s="143"/>
      <c r="N538" s="143"/>
      <c r="O538" s="184" t="s">
        <v>474</v>
      </c>
      <c r="P538" s="133" t="s">
        <v>259</v>
      </c>
      <c r="Q538" s="133" t="s">
        <v>46</v>
      </c>
      <c r="R538" s="294" t="s">
        <v>309</v>
      </c>
      <c r="S538" s="259">
        <f>S539+S541+S543</f>
        <v>11445175.93</v>
      </c>
      <c r="T538" s="259">
        <f>T539+T541+T543</f>
        <v>11430514.939999999</v>
      </c>
      <c r="U538" s="446">
        <f t="shared" si="42"/>
        <v>99.871902449646313</v>
      </c>
    </row>
    <row r="539" spans="1:21" s="102" customFormat="1" ht="97.5" customHeight="1">
      <c r="A539" s="99"/>
      <c r="B539" s="131"/>
      <c r="C539" s="132"/>
      <c r="D539" s="53"/>
      <c r="E539" s="123"/>
      <c r="F539" s="475" t="s">
        <v>376</v>
      </c>
      <c r="G539" s="677"/>
      <c r="H539" s="143"/>
      <c r="I539" s="143"/>
      <c r="J539" s="143"/>
      <c r="K539" s="143"/>
      <c r="L539" s="143"/>
      <c r="M539" s="143"/>
      <c r="N539" s="143"/>
      <c r="O539" s="184" t="s">
        <v>474</v>
      </c>
      <c r="P539" s="133" t="s">
        <v>259</v>
      </c>
      <c r="Q539" s="133" t="s">
        <v>46</v>
      </c>
      <c r="R539" s="294" t="s">
        <v>377</v>
      </c>
      <c r="S539" s="259">
        <f>S540</f>
        <v>10781000</v>
      </c>
      <c r="T539" s="259">
        <f>T540</f>
        <v>10768050.01</v>
      </c>
      <c r="U539" s="446">
        <f t="shared" si="42"/>
        <v>99.87988136536498</v>
      </c>
    </row>
    <row r="540" spans="1:21" s="102" customFormat="1" ht="32.25" customHeight="1">
      <c r="A540" s="99"/>
      <c r="B540" s="131"/>
      <c r="C540" s="132"/>
      <c r="D540" s="53"/>
      <c r="E540" s="123"/>
      <c r="F540" s="475" t="s">
        <v>451</v>
      </c>
      <c r="G540" s="677"/>
      <c r="H540" s="143"/>
      <c r="I540" s="143"/>
      <c r="J540" s="143"/>
      <c r="K540" s="143"/>
      <c r="L540" s="143"/>
      <c r="M540" s="143"/>
      <c r="N540" s="143"/>
      <c r="O540" s="184" t="s">
        <v>474</v>
      </c>
      <c r="P540" s="133" t="s">
        <v>259</v>
      </c>
      <c r="Q540" s="133" t="s">
        <v>46</v>
      </c>
      <c r="R540" s="294" t="s">
        <v>450</v>
      </c>
      <c r="S540" s="259">
        <v>10781000</v>
      </c>
      <c r="T540" s="259">
        <v>10768050.01</v>
      </c>
      <c r="U540" s="446">
        <f t="shared" si="42"/>
        <v>99.87988136536498</v>
      </c>
    </row>
    <row r="541" spans="1:21" s="102" customFormat="1" ht="32.25" customHeight="1">
      <c r="A541" s="99"/>
      <c r="B541" s="131"/>
      <c r="C541" s="132"/>
      <c r="D541" s="53"/>
      <c r="E541" s="123"/>
      <c r="F541" s="491" t="s">
        <v>380</v>
      </c>
      <c r="G541" s="677"/>
      <c r="H541" s="143"/>
      <c r="I541" s="143"/>
      <c r="J541" s="143"/>
      <c r="K541" s="143"/>
      <c r="L541" s="143"/>
      <c r="M541" s="143"/>
      <c r="N541" s="143"/>
      <c r="O541" s="184" t="s">
        <v>474</v>
      </c>
      <c r="P541" s="133" t="s">
        <v>259</v>
      </c>
      <c r="Q541" s="133" t="s">
        <v>46</v>
      </c>
      <c r="R541" s="294" t="s">
        <v>379</v>
      </c>
      <c r="S541" s="262">
        <f>S542</f>
        <v>623872.24</v>
      </c>
      <c r="T541" s="262">
        <f>T542</f>
        <v>622161.24</v>
      </c>
      <c r="U541" s="446">
        <f t="shared" si="42"/>
        <v>99.725745130124722</v>
      </c>
    </row>
    <row r="542" spans="1:21" s="102" customFormat="1" ht="47.25" customHeight="1">
      <c r="A542" s="99"/>
      <c r="B542" s="131"/>
      <c r="C542" s="132"/>
      <c r="D542" s="53"/>
      <c r="E542" s="123"/>
      <c r="F542" s="491" t="s">
        <v>449</v>
      </c>
      <c r="G542" s="677"/>
      <c r="H542" s="143"/>
      <c r="I542" s="143"/>
      <c r="J542" s="143"/>
      <c r="K542" s="143"/>
      <c r="L542" s="143"/>
      <c r="M542" s="143"/>
      <c r="N542" s="143"/>
      <c r="O542" s="184" t="s">
        <v>474</v>
      </c>
      <c r="P542" s="133" t="s">
        <v>259</v>
      </c>
      <c r="Q542" s="133" t="s">
        <v>46</v>
      </c>
      <c r="R542" s="294" t="s">
        <v>448</v>
      </c>
      <c r="S542" s="262">
        <v>623872.24</v>
      </c>
      <c r="T542" s="262">
        <v>622161.24</v>
      </c>
      <c r="U542" s="446">
        <f t="shared" si="42"/>
        <v>99.725745130124722</v>
      </c>
    </row>
    <row r="543" spans="1:21" s="102" customFormat="1" ht="30" customHeight="1">
      <c r="A543" s="99"/>
      <c r="B543" s="131"/>
      <c r="C543" s="132"/>
      <c r="D543" s="53"/>
      <c r="E543" s="123"/>
      <c r="F543" s="484" t="s">
        <v>382</v>
      </c>
      <c r="G543" s="674"/>
      <c r="H543" s="143"/>
      <c r="I543" s="143"/>
      <c r="J543" s="143"/>
      <c r="K543" s="143"/>
      <c r="L543" s="143"/>
      <c r="M543" s="143"/>
      <c r="N543" s="143"/>
      <c r="O543" s="184" t="s">
        <v>474</v>
      </c>
      <c r="P543" s="133" t="s">
        <v>259</v>
      </c>
      <c r="Q543" s="133" t="s">
        <v>46</v>
      </c>
      <c r="R543" s="294" t="s">
        <v>383</v>
      </c>
      <c r="S543" s="262">
        <f>S544+S545</f>
        <v>40303.69</v>
      </c>
      <c r="T543" s="262">
        <f>T544+T545</f>
        <v>40303.69</v>
      </c>
      <c r="U543" s="446">
        <f t="shared" si="42"/>
        <v>100</v>
      </c>
    </row>
    <row r="544" spans="1:21" s="102" customFormat="1" ht="30" customHeight="1">
      <c r="A544" s="99"/>
      <c r="B544" s="131"/>
      <c r="C544" s="132"/>
      <c r="D544" s="53"/>
      <c r="E544" s="123"/>
      <c r="F544" s="484" t="s">
        <v>465</v>
      </c>
      <c r="G544" s="747"/>
      <c r="H544" s="143"/>
      <c r="I544" s="143"/>
      <c r="J544" s="143"/>
      <c r="K544" s="143"/>
      <c r="L544" s="143"/>
      <c r="M544" s="143"/>
      <c r="N544" s="143"/>
      <c r="O544" s="184" t="s">
        <v>474</v>
      </c>
      <c r="P544" s="133" t="s">
        <v>259</v>
      </c>
      <c r="Q544" s="133" t="s">
        <v>46</v>
      </c>
      <c r="R544" s="294" t="s">
        <v>464</v>
      </c>
      <c r="S544" s="262">
        <v>2300</v>
      </c>
      <c r="T544" s="262">
        <v>2300</v>
      </c>
      <c r="U544" s="446">
        <f t="shared" si="42"/>
        <v>100</v>
      </c>
    </row>
    <row r="545" spans="1:21" s="102" customFormat="1" ht="31.5" customHeight="1">
      <c r="A545" s="99"/>
      <c r="B545" s="131"/>
      <c r="C545" s="132"/>
      <c r="D545" s="53"/>
      <c r="E545" s="123"/>
      <c r="F545" s="484" t="s">
        <v>454</v>
      </c>
      <c r="G545" s="674"/>
      <c r="H545" s="143"/>
      <c r="I545" s="143"/>
      <c r="J545" s="143"/>
      <c r="K545" s="143"/>
      <c r="L545" s="143"/>
      <c r="M545" s="143"/>
      <c r="N545" s="143"/>
      <c r="O545" s="184" t="s">
        <v>474</v>
      </c>
      <c r="P545" s="133" t="s">
        <v>259</v>
      </c>
      <c r="Q545" s="133" t="s">
        <v>46</v>
      </c>
      <c r="R545" s="294" t="s">
        <v>455</v>
      </c>
      <c r="S545" s="262">
        <v>38003.69</v>
      </c>
      <c r="T545" s="262">
        <v>38003.69</v>
      </c>
      <c r="U545" s="446">
        <f t="shared" si="42"/>
        <v>100</v>
      </c>
    </row>
    <row r="546" spans="1:21" s="102" customFormat="1" ht="39.75" customHeight="1">
      <c r="A546" s="99"/>
      <c r="B546" s="131"/>
      <c r="C546" s="132"/>
      <c r="D546" s="53"/>
      <c r="E546" s="123"/>
      <c r="F546" s="491" t="s">
        <v>128</v>
      </c>
      <c r="G546" s="715"/>
      <c r="H546" s="143"/>
      <c r="I546" s="143"/>
      <c r="J546" s="143"/>
      <c r="K546" s="143"/>
      <c r="L546" s="143"/>
      <c r="M546" s="143"/>
      <c r="N546" s="143"/>
      <c r="O546" s="184" t="s">
        <v>474</v>
      </c>
      <c r="P546" s="31" t="s">
        <v>259</v>
      </c>
      <c r="Q546" s="133" t="s">
        <v>34</v>
      </c>
      <c r="R546" s="294" t="s">
        <v>309</v>
      </c>
      <c r="S546" s="142">
        <f t="shared" ref="S546:T548" si="45">S547</f>
        <v>624434.61</v>
      </c>
      <c r="T546" s="142">
        <f t="shared" si="45"/>
        <v>0</v>
      </c>
      <c r="U546" s="446">
        <f t="shared" si="42"/>
        <v>0</v>
      </c>
    </row>
    <row r="547" spans="1:21" s="102" customFormat="1" ht="79.5" customHeight="1">
      <c r="A547" s="99"/>
      <c r="B547" s="131"/>
      <c r="C547" s="132"/>
      <c r="D547" s="53"/>
      <c r="E547" s="123"/>
      <c r="F547" s="513" t="s">
        <v>127</v>
      </c>
      <c r="G547" s="703"/>
      <c r="H547" s="143"/>
      <c r="I547" s="143"/>
      <c r="J547" s="143"/>
      <c r="K547" s="143"/>
      <c r="L547" s="143"/>
      <c r="M547" s="143"/>
      <c r="N547" s="143"/>
      <c r="O547" s="184" t="s">
        <v>474</v>
      </c>
      <c r="P547" s="31" t="s">
        <v>259</v>
      </c>
      <c r="Q547" s="133" t="s">
        <v>27</v>
      </c>
      <c r="R547" s="294" t="s">
        <v>309</v>
      </c>
      <c r="S547" s="142">
        <f t="shared" si="45"/>
        <v>624434.61</v>
      </c>
      <c r="T547" s="142">
        <f t="shared" si="45"/>
        <v>0</v>
      </c>
      <c r="U547" s="446">
        <f t="shared" si="42"/>
        <v>0</v>
      </c>
    </row>
    <row r="548" spans="1:21" s="102" customFormat="1" ht="93.75" customHeight="1">
      <c r="A548" s="99"/>
      <c r="B548" s="131"/>
      <c r="C548" s="132"/>
      <c r="D548" s="53"/>
      <c r="E548" s="123"/>
      <c r="F548" s="484" t="s">
        <v>376</v>
      </c>
      <c r="G548" s="674"/>
      <c r="H548" s="143"/>
      <c r="I548" s="143"/>
      <c r="J548" s="143"/>
      <c r="K548" s="143"/>
      <c r="L548" s="143"/>
      <c r="M548" s="143"/>
      <c r="N548" s="143"/>
      <c r="O548" s="184" t="s">
        <v>474</v>
      </c>
      <c r="P548" s="31" t="s">
        <v>259</v>
      </c>
      <c r="Q548" s="133" t="s">
        <v>27</v>
      </c>
      <c r="R548" s="294" t="s">
        <v>377</v>
      </c>
      <c r="S548" s="142">
        <f t="shared" si="45"/>
        <v>624434.61</v>
      </c>
      <c r="T548" s="142">
        <f t="shared" si="45"/>
        <v>0</v>
      </c>
      <c r="U548" s="446">
        <f t="shared" si="42"/>
        <v>0</v>
      </c>
    </row>
    <row r="549" spans="1:21" s="102" customFormat="1" ht="31.5" customHeight="1">
      <c r="A549" s="99"/>
      <c r="B549" s="131"/>
      <c r="C549" s="132"/>
      <c r="D549" s="53"/>
      <c r="E549" s="123"/>
      <c r="F549" s="520" t="s">
        <v>451</v>
      </c>
      <c r="G549" s="711"/>
      <c r="H549" s="143"/>
      <c r="I549" s="143"/>
      <c r="J549" s="143"/>
      <c r="K549" s="143"/>
      <c r="L549" s="143"/>
      <c r="M549" s="143"/>
      <c r="N549" s="143"/>
      <c r="O549" s="184" t="s">
        <v>474</v>
      </c>
      <c r="P549" s="31" t="s">
        <v>259</v>
      </c>
      <c r="Q549" s="133" t="s">
        <v>27</v>
      </c>
      <c r="R549" s="294" t="s">
        <v>450</v>
      </c>
      <c r="S549" s="142">
        <v>624434.61</v>
      </c>
      <c r="T549" s="142">
        <v>0</v>
      </c>
      <c r="U549" s="446">
        <f t="shared" si="42"/>
        <v>0</v>
      </c>
    </row>
    <row r="550" spans="1:21" s="102" customFormat="1" ht="32.25" customHeight="1">
      <c r="A550" s="99"/>
      <c r="B550" s="131"/>
      <c r="C550" s="132"/>
      <c r="D550" s="53"/>
      <c r="E550" s="123"/>
      <c r="F550" s="687" t="s">
        <v>263</v>
      </c>
      <c r="G550" s="687"/>
      <c r="H550" s="192"/>
      <c r="I550" s="192"/>
      <c r="J550" s="192"/>
      <c r="K550" s="192"/>
      <c r="L550" s="192"/>
      <c r="M550" s="143"/>
      <c r="N550" s="143">
        <f>M550-H550</f>
        <v>0</v>
      </c>
      <c r="O550" s="141" t="s">
        <v>474</v>
      </c>
      <c r="P550" s="139" t="s">
        <v>264</v>
      </c>
      <c r="Q550" s="139" t="s">
        <v>473</v>
      </c>
      <c r="R550" s="355" t="s">
        <v>309</v>
      </c>
      <c r="S550" s="260">
        <f>S551+S558</f>
        <v>23495284.59</v>
      </c>
      <c r="T550" s="260">
        <f>T551+T558</f>
        <v>22605578.550000001</v>
      </c>
      <c r="U550" s="445">
        <f t="shared" si="42"/>
        <v>96.213257019331138</v>
      </c>
    </row>
    <row r="551" spans="1:21" s="102" customFormat="1" ht="29.25" customHeight="1">
      <c r="A551" s="99"/>
      <c r="B551" s="131"/>
      <c r="C551" s="132"/>
      <c r="D551" s="53"/>
      <c r="E551" s="123"/>
      <c r="F551" s="491" t="s">
        <v>403</v>
      </c>
      <c r="G551" s="677"/>
      <c r="H551" s="143"/>
      <c r="I551" s="143"/>
      <c r="J551" s="143"/>
      <c r="K551" s="143"/>
      <c r="L551" s="143"/>
      <c r="M551" s="143"/>
      <c r="N551" s="143"/>
      <c r="O551" s="184" t="s">
        <v>474</v>
      </c>
      <c r="P551" s="133" t="s">
        <v>404</v>
      </c>
      <c r="Q551" s="133" t="s">
        <v>488</v>
      </c>
      <c r="R551" s="294" t="s">
        <v>309</v>
      </c>
      <c r="S551" s="262">
        <f>S552</f>
        <v>3305232</v>
      </c>
      <c r="T551" s="262">
        <f>T552</f>
        <v>3305232</v>
      </c>
      <c r="U551" s="446">
        <f t="shared" si="42"/>
        <v>100</v>
      </c>
    </row>
    <row r="552" spans="1:21" s="102" customFormat="1" ht="51.75" customHeight="1">
      <c r="A552" s="99"/>
      <c r="B552" s="131"/>
      <c r="C552" s="132"/>
      <c r="D552" s="53"/>
      <c r="E552" s="123"/>
      <c r="F552" s="484" t="s">
        <v>22</v>
      </c>
      <c r="G552" s="674"/>
      <c r="H552" s="143"/>
      <c r="I552" s="143"/>
      <c r="J552" s="143"/>
      <c r="K552" s="143"/>
      <c r="L552" s="143"/>
      <c r="M552" s="143"/>
      <c r="N552" s="143"/>
      <c r="O552" s="184" t="s">
        <v>474</v>
      </c>
      <c r="P552" s="133" t="s">
        <v>404</v>
      </c>
      <c r="Q552" s="31" t="s">
        <v>21</v>
      </c>
      <c r="R552" s="294" t="s">
        <v>309</v>
      </c>
      <c r="S552" s="262">
        <f>S553</f>
        <v>3305232</v>
      </c>
      <c r="T552" s="262">
        <f>T553</f>
        <v>3305232</v>
      </c>
      <c r="U552" s="446">
        <f t="shared" si="42"/>
        <v>100</v>
      </c>
    </row>
    <row r="553" spans="1:21" s="102" customFormat="1" ht="31.5" customHeight="1">
      <c r="A553" s="99"/>
      <c r="B553" s="131"/>
      <c r="C553" s="132"/>
      <c r="D553" s="53"/>
      <c r="E553" s="123"/>
      <c r="F553" s="513" t="s">
        <v>171</v>
      </c>
      <c r="G553" s="703"/>
      <c r="H553" s="143"/>
      <c r="I553" s="143"/>
      <c r="J553" s="143"/>
      <c r="K553" s="143"/>
      <c r="L553" s="143"/>
      <c r="M553" s="143"/>
      <c r="N553" s="143"/>
      <c r="O553" s="184" t="s">
        <v>474</v>
      </c>
      <c r="P553" s="133" t="s">
        <v>404</v>
      </c>
      <c r="Q553" s="31" t="s">
        <v>20</v>
      </c>
      <c r="R553" s="294" t="s">
        <v>309</v>
      </c>
      <c r="S553" s="262">
        <f>S556</f>
        <v>3305232</v>
      </c>
      <c r="T553" s="262">
        <f>T556</f>
        <v>3305232</v>
      </c>
      <c r="U553" s="446">
        <f t="shared" si="42"/>
        <v>100</v>
      </c>
    </row>
    <row r="554" spans="1:21" s="102" customFormat="1" ht="49.5" customHeight="1">
      <c r="A554" s="99"/>
      <c r="B554" s="131"/>
      <c r="C554" s="132"/>
      <c r="D554" s="53"/>
      <c r="E554" s="123"/>
      <c r="F554" s="523" t="s">
        <v>152</v>
      </c>
      <c r="G554" s="748"/>
      <c r="H554" s="143"/>
      <c r="I554" s="143"/>
      <c r="J554" s="143"/>
      <c r="K554" s="143"/>
      <c r="L554" s="143"/>
      <c r="M554" s="143"/>
      <c r="N554" s="143"/>
      <c r="O554" s="184" t="s">
        <v>474</v>
      </c>
      <c r="P554" s="133" t="s">
        <v>404</v>
      </c>
      <c r="Q554" s="31" t="s">
        <v>19</v>
      </c>
      <c r="R554" s="294" t="s">
        <v>309</v>
      </c>
      <c r="S554" s="262">
        <f t="shared" ref="S554:T556" si="46">S555</f>
        <v>3305232</v>
      </c>
      <c r="T554" s="262">
        <f t="shared" si="46"/>
        <v>3305232</v>
      </c>
      <c r="U554" s="446">
        <f t="shared" si="42"/>
        <v>100</v>
      </c>
    </row>
    <row r="555" spans="1:21" s="102" customFormat="1" ht="53.25" customHeight="1">
      <c r="A555" s="99"/>
      <c r="B555" s="131"/>
      <c r="C555" s="132"/>
      <c r="D555" s="53"/>
      <c r="E555" s="123"/>
      <c r="F555" s="525" t="s">
        <v>124</v>
      </c>
      <c r="G555" s="749"/>
      <c r="H555" s="143"/>
      <c r="I555" s="143"/>
      <c r="J555" s="143"/>
      <c r="K555" s="143"/>
      <c r="L555" s="143"/>
      <c r="M555" s="143"/>
      <c r="N555" s="143"/>
      <c r="O555" s="184" t="s">
        <v>474</v>
      </c>
      <c r="P555" s="133" t="s">
        <v>404</v>
      </c>
      <c r="Q555" s="31" t="s">
        <v>18</v>
      </c>
      <c r="R555" s="294" t="s">
        <v>309</v>
      </c>
      <c r="S555" s="262">
        <f t="shared" si="46"/>
        <v>3305232</v>
      </c>
      <c r="T555" s="262">
        <f t="shared" si="46"/>
        <v>3305232</v>
      </c>
      <c r="U555" s="446">
        <f t="shared" si="42"/>
        <v>100</v>
      </c>
    </row>
    <row r="556" spans="1:21" s="102" customFormat="1" ht="32.25" customHeight="1">
      <c r="A556" s="99"/>
      <c r="B556" s="131"/>
      <c r="C556" s="132"/>
      <c r="D556" s="53"/>
      <c r="E556" s="123"/>
      <c r="F556" s="527" t="s">
        <v>245</v>
      </c>
      <c r="G556" s="676"/>
      <c r="H556" s="143"/>
      <c r="I556" s="143"/>
      <c r="J556" s="143"/>
      <c r="K556" s="143"/>
      <c r="L556" s="143"/>
      <c r="M556" s="143"/>
      <c r="N556" s="143"/>
      <c r="O556" s="184" t="s">
        <v>474</v>
      </c>
      <c r="P556" s="133" t="s">
        <v>404</v>
      </c>
      <c r="Q556" s="31" t="s">
        <v>18</v>
      </c>
      <c r="R556" s="294" t="s">
        <v>397</v>
      </c>
      <c r="S556" s="262">
        <f t="shared" si="46"/>
        <v>3305232</v>
      </c>
      <c r="T556" s="262">
        <f t="shared" si="46"/>
        <v>3305232</v>
      </c>
      <c r="U556" s="446">
        <f t="shared" si="42"/>
        <v>100</v>
      </c>
    </row>
    <row r="557" spans="1:21" s="102" customFormat="1" ht="51" customHeight="1">
      <c r="A557" s="99"/>
      <c r="B557" s="131"/>
      <c r="C557" s="132"/>
      <c r="D557" s="53"/>
      <c r="E557" s="123"/>
      <c r="F557" s="484" t="s">
        <v>463</v>
      </c>
      <c r="G557" s="674"/>
      <c r="H557" s="143"/>
      <c r="I557" s="143"/>
      <c r="J557" s="143"/>
      <c r="K557" s="143"/>
      <c r="L557" s="143"/>
      <c r="M557" s="143"/>
      <c r="N557" s="143"/>
      <c r="O557" s="184" t="s">
        <v>474</v>
      </c>
      <c r="P557" s="133" t="s">
        <v>404</v>
      </c>
      <c r="Q557" s="31" t="s">
        <v>18</v>
      </c>
      <c r="R557" s="294" t="s">
        <v>462</v>
      </c>
      <c r="S557" s="262">
        <v>3305232</v>
      </c>
      <c r="T557" s="262">
        <v>3305232</v>
      </c>
      <c r="U557" s="446">
        <f t="shared" si="42"/>
        <v>100</v>
      </c>
    </row>
    <row r="558" spans="1:21" s="102" customFormat="1" ht="33" customHeight="1">
      <c r="A558" s="99"/>
      <c r="B558" s="131"/>
      <c r="C558" s="132"/>
      <c r="D558" s="53"/>
      <c r="E558" s="123"/>
      <c r="F558" s="713" t="s">
        <v>405</v>
      </c>
      <c r="G558" s="714"/>
      <c r="H558" s="162"/>
      <c r="I558" s="162"/>
      <c r="J558" s="162"/>
      <c r="K558" s="162"/>
      <c r="L558" s="162"/>
      <c r="M558" s="162"/>
      <c r="N558" s="162"/>
      <c r="O558" s="163" t="s">
        <v>474</v>
      </c>
      <c r="P558" s="164" t="s">
        <v>286</v>
      </c>
      <c r="Q558" s="164" t="s">
        <v>473</v>
      </c>
      <c r="R558" s="363" t="s">
        <v>309</v>
      </c>
      <c r="S558" s="432">
        <f t="shared" ref="S558:T561" si="47">S559</f>
        <v>20190052.59</v>
      </c>
      <c r="T558" s="432">
        <f t="shared" si="47"/>
        <v>19300346.550000001</v>
      </c>
      <c r="U558" s="445">
        <f t="shared" si="42"/>
        <v>95.593344613472354</v>
      </c>
    </row>
    <row r="559" spans="1:21" s="102" customFormat="1" ht="35.25" customHeight="1">
      <c r="A559" s="99"/>
      <c r="B559" s="131"/>
      <c r="C559" s="132"/>
      <c r="D559" s="53"/>
      <c r="E559" s="123"/>
      <c r="F559" s="491" t="s">
        <v>412</v>
      </c>
      <c r="G559" s="491"/>
      <c r="H559" s="491"/>
      <c r="I559" s="28"/>
      <c r="J559" s="28"/>
      <c r="K559" s="28"/>
      <c r="L559" s="28"/>
      <c r="M559" s="28"/>
      <c r="N559" s="28"/>
      <c r="O559" s="184" t="s">
        <v>474</v>
      </c>
      <c r="P559" s="31" t="s">
        <v>286</v>
      </c>
      <c r="Q559" s="133" t="s">
        <v>471</v>
      </c>
      <c r="R559" s="294" t="s">
        <v>309</v>
      </c>
      <c r="S559" s="142">
        <f t="shared" si="47"/>
        <v>20190052.59</v>
      </c>
      <c r="T559" s="142">
        <f t="shared" si="47"/>
        <v>19300346.550000001</v>
      </c>
      <c r="U559" s="446">
        <f t="shared" si="42"/>
        <v>95.593344613472354</v>
      </c>
    </row>
    <row r="560" spans="1:21" s="102" customFormat="1" ht="39" customHeight="1">
      <c r="A560" s="99"/>
      <c r="B560" s="131"/>
      <c r="C560" s="132"/>
      <c r="D560" s="53"/>
      <c r="E560" s="123"/>
      <c r="F560" s="491" t="s">
        <v>413</v>
      </c>
      <c r="G560" s="491"/>
      <c r="H560" s="225"/>
      <c r="I560" s="28"/>
      <c r="J560" s="28"/>
      <c r="K560" s="28"/>
      <c r="L560" s="28"/>
      <c r="M560" s="28"/>
      <c r="N560" s="28"/>
      <c r="O560" s="184" t="s">
        <v>474</v>
      </c>
      <c r="P560" s="149" t="s">
        <v>286</v>
      </c>
      <c r="Q560" s="133" t="s">
        <v>472</v>
      </c>
      <c r="R560" s="294" t="s">
        <v>309</v>
      </c>
      <c r="S560" s="142">
        <f t="shared" si="47"/>
        <v>20190052.59</v>
      </c>
      <c r="T560" s="142">
        <f t="shared" si="47"/>
        <v>19300346.550000001</v>
      </c>
      <c r="U560" s="446">
        <f t="shared" si="42"/>
        <v>95.593344613472354</v>
      </c>
    </row>
    <row r="561" spans="1:21" s="102" customFormat="1" ht="35.25" customHeight="1">
      <c r="A561" s="99"/>
      <c r="B561" s="131"/>
      <c r="C561" s="132"/>
      <c r="D561" s="53"/>
      <c r="E561" s="123"/>
      <c r="F561" s="491" t="s">
        <v>128</v>
      </c>
      <c r="G561" s="715"/>
      <c r="H561" s="143"/>
      <c r="I561" s="28"/>
      <c r="J561" s="28"/>
      <c r="K561" s="28"/>
      <c r="L561" s="28"/>
      <c r="M561" s="28"/>
      <c r="N561" s="28"/>
      <c r="O561" s="184" t="s">
        <v>474</v>
      </c>
      <c r="P561" s="31" t="s">
        <v>286</v>
      </c>
      <c r="Q561" s="133" t="s">
        <v>34</v>
      </c>
      <c r="R561" s="294" t="s">
        <v>309</v>
      </c>
      <c r="S561" s="142">
        <f t="shared" si="47"/>
        <v>20190052.59</v>
      </c>
      <c r="T561" s="142">
        <f t="shared" si="47"/>
        <v>19300346.550000001</v>
      </c>
      <c r="U561" s="446">
        <f t="shared" si="42"/>
        <v>95.593344613472354</v>
      </c>
    </row>
    <row r="562" spans="1:21" s="102" customFormat="1" ht="51" customHeight="1">
      <c r="A562" s="99"/>
      <c r="B562" s="131"/>
      <c r="C562" s="132"/>
      <c r="D562" s="53"/>
      <c r="E562" s="123"/>
      <c r="F562" s="513" t="s">
        <v>127</v>
      </c>
      <c r="G562" s="703"/>
      <c r="H562" s="28"/>
      <c r="I562" s="28"/>
      <c r="J562" s="28"/>
      <c r="K562" s="28"/>
      <c r="L562" s="28"/>
      <c r="M562" s="28"/>
      <c r="N562" s="28"/>
      <c r="O562" s="184" t="s">
        <v>474</v>
      </c>
      <c r="P562" s="133" t="s">
        <v>286</v>
      </c>
      <c r="Q562" s="133" t="s">
        <v>27</v>
      </c>
      <c r="R562" s="294" t="s">
        <v>309</v>
      </c>
      <c r="S562" s="142">
        <f>S563</f>
        <v>20190052.59</v>
      </c>
      <c r="T562" s="142">
        <f>T563</f>
        <v>19300346.550000001</v>
      </c>
      <c r="U562" s="446">
        <f t="shared" si="42"/>
        <v>95.593344613472354</v>
      </c>
    </row>
    <row r="563" spans="1:21" s="102" customFormat="1" ht="48.75" customHeight="1">
      <c r="A563" s="99"/>
      <c r="B563" s="131"/>
      <c r="C563" s="132"/>
      <c r="D563" s="53"/>
      <c r="E563" s="123"/>
      <c r="F563" s="495" t="s">
        <v>99</v>
      </c>
      <c r="G563" s="695"/>
      <c r="H563" s="28"/>
      <c r="I563" s="28"/>
      <c r="J563" s="28"/>
      <c r="K563" s="28"/>
      <c r="L563" s="28"/>
      <c r="M563" s="28"/>
      <c r="N563" s="28"/>
      <c r="O563" s="184" t="s">
        <v>474</v>
      </c>
      <c r="P563" s="31" t="s">
        <v>286</v>
      </c>
      <c r="Q563" s="133" t="s">
        <v>27</v>
      </c>
      <c r="R563" s="294" t="s">
        <v>101</v>
      </c>
      <c r="S563" s="142">
        <f>S564</f>
        <v>20190052.59</v>
      </c>
      <c r="T563" s="142">
        <f>T564</f>
        <v>19300346.550000001</v>
      </c>
      <c r="U563" s="446">
        <f t="shared" ref="U563:U622" si="48">T563/S563*100</f>
        <v>95.593344613472354</v>
      </c>
    </row>
    <row r="564" spans="1:21" s="102" customFormat="1" ht="30" customHeight="1">
      <c r="A564" s="99"/>
      <c r="B564" s="131"/>
      <c r="C564" s="132"/>
      <c r="D564" s="53"/>
      <c r="E564" s="123"/>
      <c r="F564" s="497" t="s">
        <v>100</v>
      </c>
      <c r="G564" s="696"/>
      <c r="H564" s="28"/>
      <c r="I564" s="28"/>
      <c r="J564" s="28"/>
      <c r="K564" s="28"/>
      <c r="L564" s="28"/>
      <c r="M564" s="28"/>
      <c r="N564" s="28"/>
      <c r="O564" s="184" t="s">
        <v>474</v>
      </c>
      <c r="P564" s="133" t="s">
        <v>286</v>
      </c>
      <c r="Q564" s="133" t="s">
        <v>27</v>
      </c>
      <c r="R564" s="294" t="s">
        <v>490</v>
      </c>
      <c r="S564" s="142">
        <v>20190052.59</v>
      </c>
      <c r="T564" s="142">
        <v>19300346.550000001</v>
      </c>
      <c r="U564" s="446">
        <f t="shared" si="48"/>
        <v>95.593344613472354</v>
      </c>
    </row>
    <row r="565" spans="1:21" s="102" customFormat="1" ht="62.25" customHeight="1">
      <c r="A565" s="99"/>
      <c r="B565" s="131"/>
      <c r="C565" s="132"/>
      <c r="D565" s="53"/>
      <c r="E565" s="123"/>
      <c r="F565" s="672" t="s">
        <v>489</v>
      </c>
      <c r="G565" s="672"/>
      <c r="H565" s="428"/>
      <c r="I565" s="428"/>
      <c r="J565" s="428"/>
      <c r="K565" s="428"/>
      <c r="L565" s="428"/>
      <c r="M565" s="428"/>
      <c r="N565" s="428"/>
      <c r="O565" s="429" t="s">
        <v>475</v>
      </c>
      <c r="P565" s="416" t="s">
        <v>307</v>
      </c>
      <c r="Q565" s="416" t="s">
        <v>473</v>
      </c>
      <c r="R565" s="431" t="s">
        <v>309</v>
      </c>
      <c r="S565" s="409">
        <f>S566+S637+S621+S664+S672+S683+S629</f>
        <v>26123554.450000003</v>
      </c>
      <c r="T565" s="409">
        <f>T566+T637+T621+T664+T672+T683+T629</f>
        <v>26056107.18</v>
      </c>
      <c r="U565" s="415">
        <f t="shared" si="48"/>
        <v>99.741814345635476</v>
      </c>
    </row>
    <row r="566" spans="1:21" s="102" customFormat="1" ht="32.25" customHeight="1">
      <c r="A566" s="99"/>
      <c r="B566" s="131"/>
      <c r="C566" s="132"/>
      <c r="D566" s="53"/>
      <c r="E566" s="123"/>
      <c r="F566" s="687" t="s">
        <v>310</v>
      </c>
      <c r="G566" s="687"/>
      <c r="H566" s="141"/>
      <c r="I566" s="139"/>
      <c r="J566" s="139"/>
      <c r="K566" s="141"/>
      <c r="L566" s="143"/>
      <c r="M566" s="143"/>
      <c r="N566" s="143"/>
      <c r="O566" s="141" t="s">
        <v>475</v>
      </c>
      <c r="P566" s="139" t="s">
        <v>303</v>
      </c>
      <c r="Q566" s="139" t="s">
        <v>473</v>
      </c>
      <c r="R566" s="394" t="s">
        <v>309</v>
      </c>
      <c r="S566" s="260">
        <f>S597+S567+S576+S590</f>
        <v>9462755.6100000013</v>
      </c>
      <c r="T566" s="260">
        <f>T597+T567+T576+T590</f>
        <v>9433222.7100000009</v>
      </c>
      <c r="U566" s="445">
        <f t="shared" si="48"/>
        <v>99.687903807123675</v>
      </c>
    </row>
    <row r="567" spans="1:21" s="102" customFormat="1" ht="97.5" customHeight="1">
      <c r="A567" s="99"/>
      <c r="B567" s="131"/>
      <c r="C567" s="132"/>
      <c r="D567" s="53"/>
      <c r="E567" s="123"/>
      <c r="F567" s="480" t="s">
        <v>381</v>
      </c>
      <c r="G567" s="481"/>
      <c r="H567" s="162" t="e">
        <f>H597+#REF!</f>
        <v>#REF!</v>
      </c>
      <c r="I567" s="162" t="e">
        <f>I597+#REF!</f>
        <v>#REF!</v>
      </c>
      <c r="J567" s="162" t="e">
        <f>J597+#REF!</f>
        <v>#REF!</v>
      </c>
      <c r="K567" s="162" t="e">
        <f>K597+#REF!</f>
        <v>#REF!</v>
      </c>
      <c r="L567" s="162" t="e">
        <f>L597+#REF!</f>
        <v>#REF!</v>
      </c>
      <c r="M567" s="162" t="e">
        <f>M597+#REF!</f>
        <v>#REF!</v>
      </c>
      <c r="N567" s="162" t="e">
        <f>N597+#REF!</f>
        <v>#REF!</v>
      </c>
      <c r="O567" s="163" t="s">
        <v>475</v>
      </c>
      <c r="P567" s="164" t="s">
        <v>321</v>
      </c>
      <c r="Q567" s="20" t="s">
        <v>473</v>
      </c>
      <c r="R567" s="363" t="s">
        <v>309</v>
      </c>
      <c r="S567" s="260">
        <f>S568</f>
        <v>100060</v>
      </c>
      <c r="T567" s="260">
        <f>T568</f>
        <v>96897.1</v>
      </c>
      <c r="U567" s="445">
        <f t="shared" si="48"/>
        <v>96.83899660203879</v>
      </c>
    </row>
    <row r="568" spans="1:21" s="102" customFormat="1" ht="32.25" customHeight="1">
      <c r="A568" s="99"/>
      <c r="B568" s="131"/>
      <c r="C568" s="132"/>
      <c r="D568" s="53"/>
      <c r="E568" s="123"/>
      <c r="F568" s="486" t="s">
        <v>412</v>
      </c>
      <c r="G568" s="487"/>
      <c r="H568" s="487"/>
      <c r="I568" s="28"/>
      <c r="J568" s="28"/>
      <c r="K568" s="28"/>
      <c r="L568" s="28"/>
      <c r="M568" s="28"/>
      <c r="N568" s="28"/>
      <c r="O568" s="116" t="s">
        <v>475</v>
      </c>
      <c r="P568" s="31" t="s">
        <v>321</v>
      </c>
      <c r="Q568" s="173" t="s">
        <v>471</v>
      </c>
      <c r="R568" s="168" t="s">
        <v>309</v>
      </c>
      <c r="S568" s="262">
        <f>S569</f>
        <v>100060</v>
      </c>
      <c r="T568" s="262">
        <f>T569</f>
        <v>96897.1</v>
      </c>
      <c r="U568" s="446">
        <f t="shared" si="48"/>
        <v>96.83899660203879</v>
      </c>
    </row>
    <row r="569" spans="1:21" s="102" customFormat="1" ht="32.25" customHeight="1">
      <c r="A569" s="99"/>
      <c r="B569" s="131"/>
      <c r="C569" s="132"/>
      <c r="D569" s="53"/>
      <c r="E569" s="123"/>
      <c r="F569" s="486" t="s">
        <v>413</v>
      </c>
      <c r="G569" s="487"/>
      <c r="H569" s="25"/>
      <c r="I569" s="28"/>
      <c r="J569" s="28"/>
      <c r="K569" s="28"/>
      <c r="L569" s="28"/>
      <c r="M569" s="28"/>
      <c r="N569" s="28"/>
      <c r="O569" s="116" t="s">
        <v>475</v>
      </c>
      <c r="P569" s="31" t="s">
        <v>321</v>
      </c>
      <c r="Q569" s="26" t="s">
        <v>472</v>
      </c>
      <c r="R569" s="168" t="s">
        <v>309</v>
      </c>
      <c r="S569" s="262">
        <f>S571</f>
        <v>100060</v>
      </c>
      <c r="T569" s="262">
        <f>T571</f>
        <v>96897.1</v>
      </c>
      <c r="U569" s="446">
        <f t="shared" si="48"/>
        <v>96.83899660203879</v>
      </c>
    </row>
    <row r="570" spans="1:21" s="102" customFormat="1" ht="46.5" customHeight="1">
      <c r="A570" s="99"/>
      <c r="B570" s="131"/>
      <c r="C570" s="132"/>
      <c r="D570" s="53"/>
      <c r="E570" s="123"/>
      <c r="F570" s="484" t="s">
        <v>31</v>
      </c>
      <c r="G570" s="674"/>
      <c r="H570" s="25"/>
      <c r="I570" s="28"/>
      <c r="J570" s="28"/>
      <c r="K570" s="28"/>
      <c r="L570" s="28"/>
      <c r="M570" s="28"/>
      <c r="N570" s="28"/>
      <c r="O570" s="116" t="s">
        <v>475</v>
      </c>
      <c r="P570" s="31" t="s">
        <v>321</v>
      </c>
      <c r="Q570" s="26" t="s">
        <v>34</v>
      </c>
      <c r="R570" s="168" t="s">
        <v>309</v>
      </c>
      <c r="S570" s="262">
        <f>S571</f>
        <v>100060</v>
      </c>
      <c r="T570" s="262">
        <f>T571</f>
        <v>96897.1</v>
      </c>
      <c r="U570" s="446">
        <f t="shared" si="48"/>
        <v>96.83899660203879</v>
      </c>
    </row>
    <row r="571" spans="1:21" s="102" customFormat="1" ht="32.25" customHeight="1">
      <c r="A571" s="99"/>
      <c r="B571" s="131"/>
      <c r="C571" s="132"/>
      <c r="D571" s="53"/>
      <c r="E571" s="123"/>
      <c r="F571" s="486" t="s">
        <v>414</v>
      </c>
      <c r="G571" s="487"/>
      <c r="H571" s="28"/>
      <c r="I571" s="28"/>
      <c r="J571" s="28"/>
      <c r="K571" s="28"/>
      <c r="L571" s="28"/>
      <c r="M571" s="28"/>
      <c r="N571" s="28"/>
      <c r="O571" s="116" t="s">
        <v>475</v>
      </c>
      <c r="P571" s="31" t="s">
        <v>321</v>
      </c>
      <c r="Q571" s="31" t="s">
        <v>36</v>
      </c>
      <c r="R571" s="168" t="s">
        <v>309</v>
      </c>
      <c r="S571" s="262">
        <f>S572+S574</f>
        <v>100060</v>
      </c>
      <c r="T571" s="262">
        <f>T572+T574</f>
        <v>96897.1</v>
      </c>
      <c r="U571" s="446">
        <f t="shared" si="48"/>
        <v>96.83899660203879</v>
      </c>
    </row>
    <row r="572" spans="1:21" s="102" customFormat="1" ht="32.25" customHeight="1">
      <c r="A572" s="99"/>
      <c r="B572" s="131"/>
      <c r="C572" s="132"/>
      <c r="D572" s="53"/>
      <c r="E572" s="123"/>
      <c r="F572" s="484" t="s">
        <v>380</v>
      </c>
      <c r="G572" s="674"/>
      <c r="H572" s="28"/>
      <c r="I572" s="28"/>
      <c r="J572" s="28"/>
      <c r="K572" s="28"/>
      <c r="L572" s="28"/>
      <c r="M572" s="28"/>
      <c r="N572" s="28"/>
      <c r="O572" s="116" t="s">
        <v>475</v>
      </c>
      <c r="P572" s="31" t="s">
        <v>321</v>
      </c>
      <c r="Q572" s="31" t="s">
        <v>36</v>
      </c>
      <c r="R572" s="168" t="s">
        <v>379</v>
      </c>
      <c r="S572" s="262">
        <f>S573</f>
        <v>14500</v>
      </c>
      <c r="T572" s="262">
        <f>T573</f>
        <v>11337.1</v>
      </c>
      <c r="U572" s="446">
        <f t="shared" si="48"/>
        <v>78.186896551724132</v>
      </c>
    </row>
    <row r="573" spans="1:21" s="102" customFormat="1" ht="32.25" customHeight="1">
      <c r="A573" s="99"/>
      <c r="B573" s="131"/>
      <c r="C573" s="132"/>
      <c r="D573" s="53"/>
      <c r="E573" s="123"/>
      <c r="F573" s="484" t="s">
        <v>449</v>
      </c>
      <c r="G573" s="674"/>
      <c r="H573" s="28"/>
      <c r="I573" s="28"/>
      <c r="J573" s="28"/>
      <c r="K573" s="28"/>
      <c r="L573" s="28"/>
      <c r="M573" s="28"/>
      <c r="N573" s="28"/>
      <c r="O573" s="116" t="s">
        <v>475</v>
      </c>
      <c r="P573" s="31" t="s">
        <v>321</v>
      </c>
      <c r="Q573" s="31" t="s">
        <v>36</v>
      </c>
      <c r="R573" s="283" t="s">
        <v>448</v>
      </c>
      <c r="S573" s="262">
        <v>14500</v>
      </c>
      <c r="T573" s="262">
        <v>11337.1</v>
      </c>
      <c r="U573" s="446">
        <f t="shared" si="48"/>
        <v>78.186896551724132</v>
      </c>
    </row>
    <row r="574" spans="1:21" s="102" customFormat="1" ht="27" customHeight="1">
      <c r="A574" s="99"/>
      <c r="B574" s="131"/>
      <c r="C574" s="132"/>
      <c r="D574" s="53"/>
      <c r="E574" s="123"/>
      <c r="F574" s="484" t="s">
        <v>382</v>
      </c>
      <c r="G574" s="674"/>
      <c r="H574" s="222"/>
      <c r="I574" s="222"/>
      <c r="J574" s="222"/>
      <c r="K574" s="222"/>
      <c r="L574" s="222"/>
      <c r="M574" s="222"/>
      <c r="N574" s="222"/>
      <c r="O574" s="116" t="s">
        <v>475</v>
      </c>
      <c r="P574" s="31" t="s">
        <v>321</v>
      </c>
      <c r="Q574" s="168" t="s">
        <v>36</v>
      </c>
      <c r="R574" s="294" t="s">
        <v>383</v>
      </c>
      <c r="S574" s="262">
        <f>S575</f>
        <v>85560</v>
      </c>
      <c r="T574" s="262">
        <f>T575</f>
        <v>85560</v>
      </c>
      <c r="U574" s="446">
        <f t="shared" si="48"/>
        <v>100</v>
      </c>
    </row>
    <row r="575" spans="1:21" s="102" customFormat="1" ht="27.75" customHeight="1">
      <c r="A575" s="99"/>
      <c r="B575" s="131"/>
      <c r="C575" s="132"/>
      <c r="D575" s="53"/>
      <c r="E575" s="123"/>
      <c r="F575" s="484" t="s">
        <v>454</v>
      </c>
      <c r="G575" s="674"/>
      <c r="H575" s="222"/>
      <c r="I575" s="222"/>
      <c r="J575" s="222"/>
      <c r="K575" s="222"/>
      <c r="L575" s="222"/>
      <c r="M575" s="222"/>
      <c r="N575" s="222"/>
      <c r="O575" s="116" t="s">
        <v>475</v>
      </c>
      <c r="P575" s="31" t="s">
        <v>321</v>
      </c>
      <c r="Q575" s="168" t="s">
        <v>36</v>
      </c>
      <c r="R575" s="294" t="s">
        <v>455</v>
      </c>
      <c r="S575" s="262">
        <v>85560</v>
      </c>
      <c r="T575" s="262">
        <v>85560</v>
      </c>
      <c r="U575" s="446">
        <f t="shared" si="48"/>
        <v>100</v>
      </c>
    </row>
    <row r="576" spans="1:21" s="102" customFormat="1" ht="32.25" customHeight="1">
      <c r="A576" s="99"/>
      <c r="B576" s="131"/>
      <c r="C576" s="132"/>
      <c r="D576" s="53"/>
      <c r="E576" s="123"/>
      <c r="F576" s="687" t="s">
        <v>79</v>
      </c>
      <c r="G576" s="688"/>
      <c r="H576" s="222"/>
      <c r="I576" s="222"/>
      <c r="J576" s="222"/>
      <c r="K576" s="222"/>
      <c r="L576" s="222"/>
      <c r="M576" s="222"/>
      <c r="N576" s="222"/>
      <c r="O576" s="160" t="s">
        <v>475</v>
      </c>
      <c r="P576" s="139" t="s">
        <v>80</v>
      </c>
      <c r="Q576" s="139" t="s">
        <v>473</v>
      </c>
      <c r="R576" s="355" t="s">
        <v>309</v>
      </c>
      <c r="S576" s="260">
        <f>S577</f>
        <v>27090</v>
      </c>
      <c r="T576" s="260">
        <f>T577</f>
        <v>720</v>
      </c>
      <c r="U576" s="445">
        <f t="shared" si="48"/>
        <v>2.6578073089700998</v>
      </c>
    </row>
    <row r="577" spans="1:21" s="102" customFormat="1" ht="64.5" customHeight="1">
      <c r="A577" s="99"/>
      <c r="B577" s="131"/>
      <c r="C577" s="132"/>
      <c r="D577" s="53"/>
      <c r="E577" s="123"/>
      <c r="F577" s="491" t="s">
        <v>81</v>
      </c>
      <c r="G577" s="677"/>
      <c r="H577" s="222"/>
      <c r="I577" s="222"/>
      <c r="J577" s="222"/>
      <c r="K577" s="222"/>
      <c r="L577" s="222"/>
      <c r="M577" s="222"/>
      <c r="N577" s="222"/>
      <c r="O577" s="116" t="s">
        <v>475</v>
      </c>
      <c r="P577" s="133" t="s">
        <v>80</v>
      </c>
      <c r="Q577" s="133" t="s">
        <v>82</v>
      </c>
      <c r="R577" s="294" t="s">
        <v>309</v>
      </c>
      <c r="S577" s="262">
        <f>S578+S581+S584+S587</f>
        <v>27090</v>
      </c>
      <c r="T577" s="262">
        <f>T578+T581+T584+T587</f>
        <v>720</v>
      </c>
      <c r="U577" s="446">
        <f t="shared" si="48"/>
        <v>2.6578073089700998</v>
      </c>
    </row>
    <row r="578" spans="1:21" s="102" customFormat="1" ht="53.25" customHeight="1">
      <c r="A578" s="99"/>
      <c r="B578" s="131"/>
      <c r="C578" s="132"/>
      <c r="D578" s="53"/>
      <c r="E578" s="123"/>
      <c r="F578" s="491" t="s">
        <v>83</v>
      </c>
      <c r="G578" s="677"/>
      <c r="H578" s="222"/>
      <c r="I578" s="222"/>
      <c r="J578" s="222"/>
      <c r="K578" s="222"/>
      <c r="L578" s="222"/>
      <c r="M578" s="222"/>
      <c r="N578" s="222"/>
      <c r="O578" s="116" t="s">
        <v>475</v>
      </c>
      <c r="P578" s="133" t="s">
        <v>80</v>
      </c>
      <c r="Q578" s="133" t="s">
        <v>82</v>
      </c>
      <c r="R578" s="294" t="s">
        <v>309</v>
      </c>
      <c r="S578" s="262">
        <f>S579</f>
        <v>6539</v>
      </c>
      <c r="T578" s="262">
        <f>T579</f>
        <v>0</v>
      </c>
      <c r="U578" s="446">
        <f t="shared" si="48"/>
        <v>0</v>
      </c>
    </row>
    <row r="579" spans="1:21" s="102" customFormat="1" ht="39" customHeight="1">
      <c r="A579" s="99"/>
      <c r="B579" s="131"/>
      <c r="C579" s="132"/>
      <c r="D579" s="53"/>
      <c r="E579" s="123"/>
      <c r="F579" s="491" t="s">
        <v>380</v>
      </c>
      <c r="G579" s="677"/>
      <c r="H579" s="222"/>
      <c r="I579" s="222"/>
      <c r="J579" s="222"/>
      <c r="K579" s="222"/>
      <c r="L579" s="222"/>
      <c r="M579" s="222"/>
      <c r="N579" s="222"/>
      <c r="O579" s="116" t="s">
        <v>475</v>
      </c>
      <c r="P579" s="133" t="s">
        <v>80</v>
      </c>
      <c r="Q579" s="133" t="s">
        <v>82</v>
      </c>
      <c r="R579" s="294" t="s">
        <v>379</v>
      </c>
      <c r="S579" s="262">
        <f>S580</f>
        <v>6539</v>
      </c>
      <c r="T579" s="262">
        <f>T580</f>
        <v>0</v>
      </c>
      <c r="U579" s="446">
        <f t="shared" si="48"/>
        <v>0</v>
      </c>
    </row>
    <row r="580" spans="1:21" s="102" customFormat="1" ht="54" customHeight="1">
      <c r="A580" s="99"/>
      <c r="B580" s="131"/>
      <c r="C580" s="132"/>
      <c r="D580" s="53"/>
      <c r="E580" s="123"/>
      <c r="F580" s="491" t="s">
        <v>449</v>
      </c>
      <c r="G580" s="677"/>
      <c r="H580" s="222"/>
      <c r="I580" s="222"/>
      <c r="J580" s="222"/>
      <c r="K580" s="222"/>
      <c r="L580" s="222"/>
      <c r="M580" s="222"/>
      <c r="N580" s="222"/>
      <c r="O580" s="116" t="s">
        <v>475</v>
      </c>
      <c r="P580" s="133" t="s">
        <v>80</v>
      </c>
      <c r="Q580" s="133" t="s">
        <v>82</v>
      </c>
      <c r="R580" s="294" t="s">
        <v>448</v>
      </c>
      <c r="S580" s="262">
        <v>6539</v>
      </c>
      <c r="T580" s="262">
        <v>0</v>
      </c>
      <c r="U580" s="446">
        <f t="shared" si="48"/>
        <v>0</v>
      </c>
    </row>
    <row r="581" spans="1:21" s="102" customFormat="1" ht="68.25" customHeight="1">
      <c r="A581" s="99"/>
      <c r="B581" s="131"/>
      <c r="C581" s="132"/>
      <c r="D581" s="53"/>
      <c r="E581" s="123"/>
      <c r="F581" s="491" t="s">
        <v>137</v>
      </c>
      <c r="G581" s="677"/>
      <c r="H581" s="222"/>
      <c r="I581" s="222"/>
      <c r="J581" s="222"/>
      <c r="K581" s="222"/>
      <c r="L581" s="222"/>
      <c r="M581" s="222"/>
      <c r="N581" s="222"/>
      <c r="O581" s="116" t="s">
        <v>475</v>
      </c>
      <c r="P581" s="133" t="s">
        <v>80</v>
      </c>
      <c r="Q581" s="133" t="s">
        <v>82</v>
      </c>
      <c r="R581" s="294" t="s">
        <v>309</v>
      </c>
      <c r="S581" s="262">
        <f>S582</f>
        <v>3036</v>
      </c>
      <c r="T581" s="262">
        <f>T582</f>
        <v>0</v>
      </c>
      <c r="U581" s="446">
        <f t="shared" si="48"/>
        <v>0</v>
      </c>
    </row>
    <row r="582" spans="1:21" s="102" customFormat="1" ht="32.25" customHeight="1">
      <c r="A582" s="99"/>
      <c r="B582" s="131"/>
      <c r="C582" s="132"/>
      <c r="D582" s="53"/>
      <c r="E582" s="123"/>
      <c r="F582" s="491" t="s">
        <v>380</v>
      </c>
      <c r="G582" s="677"/>
      <c r="H582" s="222"/>
      <c r="I582" s="222"/>
      <c r="J582" s="222"/>
      <c r="K582" s="222"/>
      <c r="L582" s="222"/>
      <c r="M582" s="222"/>
      <c r="N582" s="222"/>
      <c r="O582" s="116" t="s">
        <v>475</v>
      </c>
      <c r="P582" s="133" t="s">
        <v>80</v>
      </c>
      <c r="Q582" s="133" t="s">
        <v>82</v>
      </c>
      <c r="R582" s="294" t="s">
        <v>379</v>
      </c>
      <c r="S582" s="262">
        <f>S583</f>
        <v>3036</v>
      </c>
      <c r="T582" s="262">
        <f>T583</f>
        <v>0</v>
      </c>
      <c r="U582" s="446">
        <f t="shared" si="48"/>
        <v>0</v>
      </c>
    </row>
    <row r="583" spans="1:21" s="102" customFormat="1" ht="48" customHeight="1">
      <c r="A583" s="99"/>
      <c r="B583" s="131"/>
      <c r="C583" s="132"/>
      <c r="D583" s="53"/>
      <c r="E583" s="123"/>
      <c r="F583" s="491" t="s">
        <v>449</v>
      </c>
      <c r="G583" s="677"/>
      <c r="H583" s="222"/>
      <c r="I583" s="222"/>
      <c r="J583" s="222"/>
      <c r="K583" s="222"/>
      <c r="L583" s="222"/>
      <c r="M583" s="222"/>
      <c r="N583" s="222"/>
      <c r="O583" s="116" t="s">
        <v>475</v>
      </c>
      <c r="P583" s="133" t="s">
        <v>80</v>
      </c>
      <c r="Q583" s="133" t="s">
        <v>82</v>
      </c>
      <c r="R583" s="294" t="s">
        <v>448</v>
      </c>
      <c r="S583" s="262">
        <v>3036</v>
      </c>
      <c r="T583" s="262">
        <v>0</v>
      </c>
      <c r="U583" s="446">
        <f t="shared" si="48"/>
        <v>0</v>
      </c>
    </row>
    <row r="584" spans="1:21" s="102" customFormat="1" ht="81.75" customHeight="1">
      <c r="A584" s="99"/>
      <c r="B584" s="131"/>
      <c r="C584" s="132"/>
      <c r="D584" s="53"/>
      <c r="E584" s="123"/>
      <c r="F584" s="491" t="s">
        <v>138</v>
      </c>
      <c r="G584" s="677"/>
      <c r="H584" s="222"/>
      <c r="I584" s="222"/>
      <c r="J584" s="222"/>
      <c r="K584" s="222"/>
      <c r="L584" s="222"/>
      <c r="M584" s="222"/>
      <c r="N584" s="222"/>
      <c r="O584" s="116" t="s">
        <v>475</v>
      </c>
      <c r="P584" s="133" t="s">
        <v>80</v>
      </c>
      <c r="Q584" s="133" t="s">
        <v>82</v>
      </c>
      <c r="R584" s="294" t="s">
        <v>309</v>
      </c>
      <c r="S584" s="262">
        <f>S585</f>
        <v>817</v>
      </c>
      <c r="T584" s="262">
        <f>T585</f>
        <v>0</v>
      </c>
      <c r="U584" s="446">
        <f t="shared" si="48"/>
        <v>0</v>
      </c>
    </row>
    <row r="585" spans="1:21" s="102" customFormat="1" ht="32.25" customHeight="1">
      <c r="A585" s="99"/>
      <c r="B585" s="131"/>
      <c r="C585" s="132"/>
      <c r="D585" s="53"/>
      <c r="E585" s="123"/>
      <c r="F585" s="491" t="s">
        <v>380</v>
      </c>
      <c r="G585" s="677"/>
      <c r="H585" s="222"/>
      <c r="I585" s="222"/>
      <c r="J585" s="222"/>
      <c r="K585" s="222"/>
      <c r="L585" s="222"/>
      <c r="M585" s="222"/>
      <c r="N585" s="222"/>
      <c r="O585" s="116" t="s">
        <v>475</v>
      </c>
      <c r="P585" s="133" t="s">
        <v>80</v>
      </c>
      <c r="Q585" s="133" t="s">
        <v>82</v>
      </c>
      <c r="R585" s="294" t="s">
        <v>379</v>
      </c>
      <c r="S585" s="262">
        <f>S586</f>
        <v>817</v>
      </c>
      <c r="T585" s="262">
        <f>T586</f>
        <v>0</v>
      </c>
      <c r="U585" s="446">
        <f t="shared" si="48"/>
        <v>0</v>
      </c>
    </row>
    <row r="586" spans="1:21" s="102" customFormat="1" ht="48" customHeight="1">
      <c r="A586" s="99"/>
      <c r="B586" s="131"/>
      <c r="C586" s="132"/>
      <c r="D586" s="53"/>
      <c r="E586" s="123"/>
      <c r="F586" s="491" t="s">
        <v>449</v>
      </c>
      <c r="G586" s="677"/>
      <c r="H586" s="222"/>
      <c r="I586" s="222"/>
      <c r="J586" s="222"/>
      <c r="K586" s="222"/>
      <c r="L586" s="222"/>
      <c r="M586" s="222"/>
      <c r="N586" s="222"/>
      <c r="O586" s="116" t="s">
        <v>475</v>
      </c>
      <c r="P586" s="133" t="s">
        <v>80</v>
      </c>
      <c r="Q586" s="133" t="s">
        <v>82</v>
      </c>
      <c r="R586" s="294" t="s">
        <v>448</v>
      </c>
      <c r="S586" s="262">
        <v>817</v>
      </c>
      <c r="T586" s="262">
        <v>0</v>
      </c>
      <c r="U586" s="446">
        <f t="shared" si="48"/>
        <v>0</v>
      </c>
    </row>
    <row r="587" spans="1:21" s="102" customFormat="1" ht="66" customHeight="1">
      <c r="A587" s="99"/>
      <c r="B587" s="131"/>
      <c r="C587" s="132"/>
      <c r="D587" s="53"/>
      <c r="E587" s="123"/>
      <c r="F587" s="491" t="s">
        <v>136</v>
      </c>
      <c r="G587" s="677"/>
      <c r="H587" s="222"/>
      <c r="I587" s="222"/>
      <c r="J587" s="222"/>
      <c r="K587" s="222"/>
      <c r="L587" s="222"/>
      <c r="M587" s="222"/>
      <c r="N587" s="222"/>
      <c r="O587" s="116" t="s">
        <v>475</v>
      </c>
      <c r="P587" s="133" t="s">
        <v>80</v>
      </c>
      <c r="Q587" s="133" t="s">
        <v>82</v>
      </c>
      <c r="R587" s="294" t="s">
        <v>309</v>
      </c>
      <c r="S587" s="262">
        <f>S588</f>
        <v>16698</v>
      </c>
      <c r="T587" s="262">
        <f>T588</f>
        <v>720</v>
      </c>
      <c r="U587" s="446">
        <f t="shared" si="48"/>
        <v>4.3118936399568808</v>
      </c>
    </row>
    <row r="588" spans="1:21" s="102" customFormat="1" ht="32.25" customHeight="1">
      <c r="A588" s="99"/>
      <c r="B588" s="131"/>
      <c r="C588" s="132"/>
      <c r="D588" s="53"/>
      <c r="E588" s="123"/>
      <c r="F588" s="491" t="s">
        <v>380</v>
      </c>
      <c r="G588" s="677"/>
      <c r="H588" s="222"/>
      <c r="I588" s="222"/>
      <c r="J588" s="222"/>
      <c r="K588" s="222"/>
      <c r="L588" s="222"/>
      <c r="M588" s="222"/>
      <c r="N588" s="222"/>
      <c r="O588" s="116" t="s">
        <v>475</v>
      </c>
      <c r="P588" s="133" t="s">
        <v>80</v>
      </c>
      <c r="Q588" s="133" t="s">
        <v>82</v>
      </c>
      <c r="R588" s="294" t="s">
        <v>379</v>
      </c>
      <c r="S588" s="262">
        <f>S589</f>
        <v>16698</v>
      </c>
      <c r="T588" s="262">
        <f>T589</f>
        <v>720</v>
      </c>
      <c r="U588" s="446">
        <f t="shared" si="48"/>
        <v>4.3118936399568808</v>
      </c>
    </row>
    <row r="589" spans="1:21" s="102" customFormat="1" ht="52.5" customHeight="1">
      <c r="A589" s="99"/>
      <c r="B589" s="131"/>
      <c r="C589" s="132"/>
      <c r="D589" s="53"/>
      <c r="E589" s="123"/>
      <c r="F589" s="491" t="s">
        <v>449</v>
      </c>
      <c r="G589" s="677"/>
      <c r="H589" s="222"/>
      <c r="I589" s="222"/>
      <c r="J589" s="222"/>
      <c r="K589" s="222"/>
      <c r="L589" s="222"/>
      <c r="M589" s="222"/>
      <c r="N589" s="222"/>
      <c r="O589" s="116" t="s">
        <v>475</v>
      </c>
      <c r="P589" s="133" t="s">
        <v>80</v>
      </c>
      <c r="Q589" s="133" t="s">
        <v>82</v>
      </c>
      <c r="R589" s="294" t="s">
        <v>448</v>
      </c>
      <c r="S589" s="262">
        <v>16698</v>
      </c>
      <c r="T589" s="262">
        <v>720</v>
      </c>
      <c r="U589" s="446">
        <f t="shared" si="48"/>
        <v>4.3118936399568808</v>
      </c>
    </row>
    <row r="590" spans="1:21" s="102" customFormat="1" ht="31.5" customHeight="1">
      <c r="A590" s="99"/>
      <c r="B590" s="131"/>
      <c r="C590" s="132"/>
      <c r="D590" s="53"/>
      <c r="E590" s="123"/>
      <c r="F590" s="751" t="s">
        <v>102</v>
      </c>
      <c r="G590" s="752"/>
      <c r="H590" s="190"/>
      <c r="I590" s="222"/>
      <c r="J590" s="222"/>
      <c r="K590" s="222"/>
      <c r="L590" s="222"/>
      <c r="M590" s="222"/>
      <c r="N590" s="222"/>
      <c r="O590" s="160" t="s">
        <v>475</v>
      </c>
      <c r="P590" s="139" t="s">
        <v>311</v>
      </c>
      <c r="Q590" s="139" t="s">
        <v>473</v>
      </c>
      <c r="R590" s="355" t="s">
        <v>309</v>
      </c>
      <c r="S590" s="260">
        <f t="shared" ref="S590:T595" si="49">S591</f>
        <v>3790137.1</v>
      </c>
      <c r="T590" s="260">
        <f t="shared" si="49"/>
        <v>3790137.1</v>
      </c>
      <c r="U590" s="445">
        <f t="shared" si="48"/>
        <v>100</v>
      </c>
    </row>
    <row r="591" spans="1:21" s="102" customFormat="1" ht="33.75" customHeight="1">
      <c r="A591" s="99"/>
      <c r="B591" s="131"/>
      <c r="C591" s="132"/>
      <c r="D591" s="53"/>
      <c r="E591" s="123"/>
      <c r="F591" s="486" t="s">
        <v>412</v>
      </c>
      <c r="G591" s="487"/>
      <c r="H591" s="487"/>
      <c r="I591" s="222"/>
      <c r="J591" s="222"/>
      <c r="K591" s="222"/>
      <c r="L591" s="222"/>
      <c r="M591" s="222"/>
      <c r="N591" s="222"/>
      <c r="O591" s="116" t="s">
        <v>475</v>
      </c>
      <c r="P591" s="133" t="s">
        <v>311</v>
      </c>
      <c r="Q591" s="173" t="s">
        <v>471</v>
      </c>
      <c r="R591" s="168" t="s">
        <v>309</v>
      </c>
      <c r="S591" s="262">
        <f t="shared" si="49"/>
        <v>3790137.1</v>
      </c>
      <c r="T591" s="262">
        <f t="shared" si="49"/>
        <v>3790137.1</v>
      </c>
      <c r="U591" s="446">
        <f t="shared" si="48"/>
        <v>100</v>
      </c>
    </row>
    <row r="592" spans="1:21" s="102" customFormat="1" ht="34.5" customHeight="1">
      <c r="A592" s="99"/>
      <c r="B592" s="131"/>
      <c r="C592" s="132"/>
      <c r="D592" s="53"/>
      <c r="E592" s="123"/>
      <c r="F592" s="486" t="s">
        <v>413</v>
      </c>
      <c r="G592" s="487"/>
      <c r="H592" s="25"/>
      <c r="I592" s="222"/>
      <c r="J592" s="222"/>
      <c r="K592" s="222"/>
      <c r="L592" s="222"/>
      <c r="M592" s="222"/>
      <c r="N592" s="222"/>
      <c r="O592" s="116" t="s">
        <v>475</v>
      </c>
      <c r="P592" s="133" t="s">
        <v>311</v>
      </c>
      <c r="Q592" s="26" t="s">
        <v>472</v>
      </c>
      <c r="R592" s="168" t="s">
        <v>309</v>
      </c>
      <c r="S592" s="262">
        <f t="shared" si="49"/>
        <v>3790137.1</v>
      </c>
      <c r="T592" s="262">
        <f t="shared" si="49"/>
        <v>3790137.1</v>
      </c>
      <c r="U592" s="446">
        <f t="shared" si="48"/>
        <v>100</v>
      </c>
    </row>
    <row r="593" spans="1:21" s="102" customFormat="1" ht="51.75" customHeight="1">
      <c r="A593" s="99"/>
      <c r="B593" s="131"/>
      <c r="C593" s="132"/>
      <c r="D593" s="53"/>
      <c r="E593" s="123"/>
      <c r="F593" s="484" t="s">
        <v>103</v>
      </c>
      <c r="G593" s="674"/>
      <c r="H593" s="25"/>
      <c r="I593" s="222"/>
      <c r="J593" s="222"/>
      <c r="K593" s="222"/>
      <c r="L593" s="222"/>
      <c r="M593" s="222"/>
      <c r="N593" s="222"/>
      <c r="O593" s="116" t="s">
        <v>475</v>
      </c>
      <c r="P593" s="133" t="s">
        <v>311</v>
      </c>
      <c r="Q593" s="312" t="s">
        <v>34</v>
      </c>
      <c r="R593" s="168" t="s">
        <v>309</v>
      </c>
      <c r="S593" s="262">
        <f t="shared" si="49"/>
        <v>3790137.1</v>
      </c>
      <c r="T593" s="262">
        <f t="shared" si="49"/>
        <v>3790137.1</v>
      </c>
      <c r="U593" s="446">
        <f t="shared" si="48"/>
        <v>100</v>
      </c>
    </row>
    <row r="594" spans="1:21" s="102" customFormat="1" ht="28.5" customHeight="1">
      <c r="A594" s="99"/>
      <c r="B594" s="131"/>
      <c r="C594" s="132"/>
      <c r="D594" s="53"/>
      <c r="E594" s="123"/>
      <c r="F594" s="527" t="s">
        <v>104</v>
      </c>
      <c r="G594" s="750"/>
      <c r="H594" s="222"/>
      <c r="I594" s="222"/>
      <c r="J594" s="222"/>
      <c r="K594" s="222"/>
      <c r="L594" s="222"/>
      <c r="M594" s="222"/>
      <c r="N594" s="222"/>
      <c r="O594" s="116" t="s">
        <v>475</v>
      </c>
      <c r="P594" s="133" t="s">
        <v>311</v>
      </c>
      <c r="Q594" s="133" t="s">
        <v>106</v>
      </c>
      <c r="R594" s="356" t="s">
        <v>309</v>
      </c>
      <c r="S594" s="262">
        <f t="shared" si="49"/>
        <v>3790137.1</v>
      </c>
      <c r="T594" s="262">
        <f t="shared" si="49"/>
        <v>3790137.1</v>
      </c>
      <c r="U594" s="446">
        <f t="shared" si="48"/>
        <v>100</v>
      </c>
    </row>
    <row r="595" spans="1:21" s="102" customFormat="1" ht="27" customHeight="1">
      <c r="A595" s="99"/>
      <c r="B595" s="131"/>
      <c r="C595" s="132"/>
      <c r="D595" s="53"/>
      <c r="E595" s="123"/>
      <c r="F595" s="491" t="s">
        <v>382</v>
      </c>
      <c r="G595" s="677"/>
      <c r="H595" s="143"/>
      <c r="I595" s="222"/>
      <c r="J595" s="222"/>
      <c r="K595" s="222"/>
      <c r="L595" s="222"/>
      <c r="M595" s="222"/>
      <c r="N595" s="222"/>
      <c r="O595" s="116" t="s">
        <v>475</v>
      </c>
      <c r="P595" s="133" t="s">
        <v>311</v>
      </c>
      <c r="Q595" s="133" t="s">
        <v>106</v>
      </c>
      <c r="R595" s="294" t="s">
        <v>383</v>
      </c>
      <c r="S595" s="262">
        <f t="shared" si="49"/>
        <v>3790137.1</v>
      </c>
      <c r="T595" s="262">
        <f t="shared" si="49"/>
        <v>3790137.1</v>
      </c>
      <c r="U595" s="446">
        <f t="shared" si="48"/>
        <v>100</v>
      </c>
    </row>
    <row r="596" spans="1:21" s="102" customFormat="1" ht="21" customHeight="1">
      <c r="A596" s="99"/>
      <c r="B596" s="131"/>
      <c r="C596" s="132"/>
      <c r="D596" s="53"/>
      <c r="E596" s="123"/>
      <c r="F596" s="491" t="s">
        <v>105</v>
      </c>
      <c r="G596" s="677"/>
      <c r="H596" s="143"/>
      <c r="I596" s="222"/>
      <c r="J596" s="222"/>
      <c r="K596" s="222"/>
      <c r="L596" s="222"/>
      <c r="M596" s="222"/>
      <c r="N596" s="222"/>
      <c r="O596" s="116" t="s">
        <v>475</v>
      </c>
      <c r="P596" s="133" t="s">
        <v>311</v>
      </c>
      <c r="Q596" s="133" t="s">
        <v>106</v>
      </c>
      <c r="R596" s="294" t="s">
        <v>107</v>
      </c>
      <c r="S596" s="262">
        <v>3790137.1</v>
      </c>
      <c r="T596" s="262">
        <v>3790137.1</v>
      </c>
      <c r="U596" s="446">
        <f t="shared" si="48"/>
        <v>100</v>
      </c>
    </row>
    <row r="597" spans="1:21" s="102" customFormat="1" ht="32.25" customHeight="1">
      <c r="A597" s="99"/>
      <c r="B597" s="131"/>
      <c r="C597" s="132"/>
      <c r="D597" s="53"/>
      <c r="E597" s="123"/>
      <c r="F597" s="687" t="s">
        <v>387</v>
      </c>
      <c r="G597" s="687"/>
      <c r="H597" s="192" t="e">
        <f>#REF!+#REF!+#REF!+#REF!+#REF!+#REF!+#REF!+#REF!+#REF!+#REF!+#REF!+#REF!+#REF!+#REF!+#REF!</f>
        <v>#REF!</v>
      </c>
      <c r="I597" s="192" t="e">
        <f>#REF!+#REF!+#REF!+#REF!+#REF!+#REF!+#REF!+#REF!+#REF!+#REF!+#REF!+#REF!+#REF!+#REF!+#REF!+#REF!+#REF!+#REF!</f>
        <v>#REF!</v>
      </c>
      <c r="J597" s="192" t="e">
        <f>#REF!+#REF!+#REF!+#REF!+#REF!+#REF!+#REF!+#REF!+#REF!+#REF!+#REF!+#REF!+#REF!+#REF!+#REF!+#REF!+#REF!+#REF!</f>
        <v>#REF!</v>
      </c>
      <c r="K597" s="192" t="e">
        <f>#REF!+#REF!+#REF!+#REF!+#REF!+#REF!+#REF!+#REF!+#REF!+#REF!+#REF!+#REF!+#REF!+#REF!+#REF!+#REF!+#REF!+#REF!</f>
        <v>#REF!</v>
      </c>
      <c r="L597" s="192" t="e">
        <f>#REF!+#REF!+#REF!+#REF!+#REF!+#REF!+#REF!+#REF!+#REF!+#REF!+#REF!+#REF!+#REF!+#REF!+#REF!+#REF!+#REF!+#REF!</f>
        <v>#REF!</v>
      </c>
      <c r="M597" s="192" t="e">
        <f>#REF!+#REF!+#REF!+#REF!+#REF!+#REF!+#REF!+#REF!+#REF!+#REF!+#REF!+#REF!+#REF!+#REF!+#REF!+#REF!+#REF!+#REF!</f>
        <v>#REF!</v>
      </c>
      <c r="N597" s="192" t="e">
        <f>#REF!+#REF!+#REF!+#REF!+#REF!+#REF!+#REF!+#REF!+#REF!+#REF!+#REF!+#REF!+#REF!+#REF!+#REF!+#REF!+#REF!+#REF!</f>
        <v>#REF!</v>
      </c>
      <c r="O597" s="141" t="s">
        <v>475</v>
      </c>
      <c r="P597" s="139" t="s">
        <v>329</v>
      </c>
      <c r="Q597" s="139" t="s">
        <v>473</v>
      </c>
      <c r="R597" s="355" t="s">
        <v>309</v>
      </c>
      <c r="S597" s="261">
        <f>S598+S604</f>
        <v>5545468.5100000007</v>
      </c>
      <c r="T597" s="261">
        <f>T598+T604</f>
        <v>5545468.5100000007</v>
      </c>
      <c r="U597" s="445">
        <f t="shared" si="48"/>
        <v>100</v>
      </c>
    </row>
    <row r="598" spans="1:21" s="102" customFormat="1" ht="36" customHeight="1">
      <c r="A598" s="99"/>
      <c r="B598" s="131"/>
      <c r="C598" s="132"/>
      <c r="D598" s="53"/>
      <c r="E598" s="123"/>
      <c r="F598" s="568" t="s">
        <v>217</v>
      </c>
      <c r="G598" s="568"/>
      <c r="H598" s="192"/>
      <c r="I598" s="143"/>
      <c r="J598" s="143"/>
      <c r="K598" s="143"/>
      <c r="L598" s="143"/>
      <c r="M598" s="143"/>
      <c r="N598" s="143"/>
      <c r="O598" s="184" t="s">
        <v>475</v>
      </c>
      <c r="P598" s="133" t="s">
        <v>329</v>
      </c>
      <c r="Q598" s="133" t="s">
        <v>479</v>
      </c>
      <c r="R598" s="294" t="s">
        <v>309</v>
      </c>
      <c r="S598" s="310">
        <f>S601</f>
        <v>338196.19</v>
      </c>
      <c r="T598" s="310">
        <f>T601</f>
        <v>338196.19</v>
      </c>
      <c r="U598" s="446">
        <f t="shared" si="48"/>
        <v>100</v>
      </c>
    </row>
    <row r="599" spans="1:21" s="102" customFormat="1" ht="36" customHeight="1">
      <c r="A599" s="99"/>
      <c r="B599" s="131"/>
      <c r="C599" s="132"/>
      <c r="D599" s="53"/>
      <c r="E599" s="123"/>
      <c r="F599" s="476" t="s">
        <v>224</v>
      </c>
      <c r="G599" s="478"/>
      <c r="H599" s="192"/>
      <c r="I599" s="143"/>
      <c r="J599" s="143"/>
      <c r="K599" s="143"/>
      <c r="L599" s="143"/>
      <c r="M599" s="143"/>
      <c r="N599" s="143"/>
      <c r="O599" s="184" t="s">
        <v>475</v>
      </c>
      <c r="P599" s="133" t="s">
        <v>329</v>
      </c>
      <c r="Q599" s="133" t="s">
        <v>510</v>
      </c>
      <c r="R599" s="294" t="s">
        <v>309</v>
      </c>
      <c r="S599" s="310">
        <f t="shared" ref="S599:T602" si="50">S600</f>
        <v>338196.19</v>
      </c>
      <c r="T599" s="310">
        <f t="shared" si="50"/>
        <v>338196.19</v>
      </c>
      <c r="U599" s="446">
        <f t="shared" si="48"/>
        <v>100</v>
      </c>
    </row>
    <row r="600" spans="1:21" s="102" customFormat="1" ht="55.5" customHeight="1">
      <c r="A600" s="99"/>
      <c r="B600" s="131"/>
      <c r="C600" s="132"/>
      <c r="D600" s="53"/>
      <c r="E600" s="123"/>
      <c r="F600" s="476" t="s">
        <v>42</v>
      </c>
      <c r="G600" s="478"/>
      <c r="H600" s="192"/>
      <c r="I600" s="143"/>
      <c r="J600" s="143"/>
      <c r="K600" s="143"/>
      <c r="L600" s="143"/>
      <c r="M600" s="143"/>
      <c r="N600" s="143"/>
      <c r="O600" s="184" t="s">
        <v>475</v>
      </c>
      <c r="P600" s="133" t="s">
        <v>329</v>
      </c>
      <c r="Q600" s="133" t="s">
        <v>43</v>
      </c>
      <c r="R600" s="294" t="s">
        <v>309</v>
      </c>
      <c r="S600" s="310">
        <f t="shared" si="50"/>
        <v>338196.19</v>
      </c>
      <c r="T600" s="310">
        <f t="shared" si="50"/>
        <v>338196.19</v>
      </c>
      <c r="U600" s="446">
        <f t="shared" si="48"/>
        <v>100</v>
      </c>
    </row>
    <row r="601" spans="1:21" s="102" customFormat="1" ht="66" customHeight="1">
      <c r="A601" s="99"/>
      <c r="B601" s="131"/>
      <c r="C601" s="132"/>
      <c r="D601" s="53"/>
      <c r="E601" s="123"/>
      <c r="F601" s="587" t="s">
        <v>98</v>
      </c>
      <c r="G601" s="677"/>
      <c r="H601" s="19"/>
      <c r="I601" s="28"/>
      <c r="J601" s="28"/>
      <c r="K601" s="28"/>
      <c r="L601" s="28"/>
      <c r="M601" s="28"/>
      <c r="N601" s="28"/>
      <c r="O601" s="116" t="s">
        <v>475</v>
      </c>
      <c r="P601" s="31" t="s">
        <v>329</v>
      </c>
      <c r="Q601" s="31" t="s">
        <v>44</v>
      </c>
      <c r="R601" s="168" t="s">
        <v>309</v>
      </c>
      <c r="S601" s="143">
        <f t="shared" si="50"/>
        <v>338196.19</v>
      </c>
      <c r="T601" s="143">
        <f t="shared" si="50"/>
        <v>338196.19</v>
      </c>
      <c r="U601" s="446">
        <f t="shared" si="48"/>
        <v>100</v>
      </c>
    </row>
    <row r="602" spans="1:21" s="102" customFormat="1" ht="50.25" customHeight="1">
      <c r="A602" s="99"/>
      <c r="B602" s="131"/>
      <c r="C602" s="132"/>
      <c r="D602" s="53"/>
      <c r="E602" s="123"/>
      <c r="F602" s="487" t="s">
        <v>243</v>
      </c>
      <c r="G602" s="487"/>
      <c r="H602" s="19"/>
      <c r="I602" s="28"/>
      <c r="J602" s="28"/>
      <c r="K602" s="28"/>
      <c r="L602" s="28"/>
      <c r="M602" s="28"/>
      <c r="N602" s="28"/>
      <c r="O602" s="116" t="s">
        <v>475</v>
      </c>
      <c r="P602" s="31" t="s">
        <v>329</v>
      </c>
      <c r="Q602" s="31" t="s">
        <v>44</v>
      </c>
      <c r="R602" s="168" t="s">
        <v>369</v>
      </c>
      <c r="S602" s="143">
        <f t="shared" si="50"/>
        <v>338196.19</v>
      </c>
      <c r="T602" s="143">
        <f t="shared" si="50"/>
        <v>338196.19</v>
      </c>
      <c r="U602" s="446">
        <f t="shared" si="48"/>
        <v>100</v>
      </c>
    </row>
    <row r="603" spans="1:21" s="102" customFormat="1" ht="32.25" customHeight="1">
      <c r="A603" s="99"/>
      <c r="B603" s="131"/>
      <c r="C603" s="132"/>
      <c r="D603" s="53"/>
      <c r="E603" s="123"/>
      <c r="F603" s="484" t="s">
        <v>453</v>
      </c>
      <c r="G603" s="674"/>
      <c r="H603" s="19"/>
      <c r="I603" s="28"/>
      <c r="J603" s="28"/>
      <c r="K603" s="28"/>
      <c r="L603" s="28"/>
      <c r="M603" s="28"/>
      <c r="N603" s="28"/>
      <c r="O603" s="116" t="s">
        <v>475</v>
      </c>
      <c r="P603" s="31" t="s">
        <v>329</v>
      </c>
      <c r="Q603" s="31" t="s">
        <v>44</v>
      </c>
      <c r="R603" s="168" t="s">
        <v>452</v>
      </c>
      <c r="S603" s="143">
        <v>338196.19</v>
      </c>
      <c r="T603" s="143">
        <v>338196.19</v>
      </c>
      <c r="U603" s="446">
        <f t="shared" si="48"/>
        <v>100</v>
      </c>
    </row>
    <row r="604" spans="1:21" s="102" customFormat="1" ht="32.25" customHeight="1">
      <c r="A604" s="99"/>
      <c r="B604" s="131"/>
      <c r="C604" s="132"/>
      <c r="D604" s="53"/>
      <c r="E604" s="123"/>
      <c r="F604" s="491" t="s">
        <v>412</v>
      </c>
      <c r="G604" s="491"/>
      <c r="H604" s="491"/>
      <c r="I604" s="143"/>
      <c r="J604" s="143"/>
      <c r="K604" s="143"/>
      <c r="L604" s="143"/>
      <c r="M604" s="143"/>
      <c r="N604" s="143"/>
      <c r="O604" s="184" t="s">
        <v>475</v>
      </c>
      <c r="P604" s="133" t="s">
        <v>329</v>
      </c>
      <c r="Q604" s="133" t="s">
        <v>471</v>
      </c>
      <c r="R604" s="294" t="s">
        <v>309</v>
      </c>
      <c r="S604" s="259">
        <f>S605</f>
        <v>5207272.32</v>
      </c>
      <c r="T604" s="259">
        <f>T605</f>
        <v>5207272.32</v>
      </c>
      <c r="U604" s="446">
        <f t="shared" si="48"/>
        <v>100</v>
      </c>
    </row>
    <row r="605" spans="1:21" s="102" customFormat="1" ht="32.25" customHeight="1">
      <c r="A605" s="99"/>
      <c r="B605" s="131"/>
      <c r="C605" s="132"/>
      <c r="D605" s="53"/>
      <c r="E605" s="123"/>
      <c r="F605" s="491" t="s">
        <v>413</v>
      </c>
      <c r="G605" s="491"/>
      <c r="H605" s="225"/>
      <c r="I605" s="143"/>
      <c r="J605" s="143"/>
      <c r="K605" s="143"/>
      <c r="L605" s="143"/>
      <c r="M605" s="143"/>
      <c r="N605" s="143"/>
      <c r="O605" s="184" t="s">
        <v>475</v>
      </c>
      <c r="P605" s="133" t="s">
        <v>329</v>
      </c>
      <c r="Q605" s="133" t="s">
        <v>472</v>
      </c>
      <c r="R605" s="294" t="s">
        <v>309</v>
      </c>
      <c r="S605" s="259">
        <f>S607+S612+S618</f>
        <v>5207272.32</v>
      </c>
      <c r="T605" s="259">
        <f>T607+T612+T618</f>
        <v>5207272.32</v>
      </c>
      <c r="U605" s="446">
        <f t="shared" si="48"/>
        <v>100</v>
      </c>
    </row>
    <row r="606" spans="1:21" s="102" customFormat="1" ht="44.25" customHeight="1">
      <c r="A606" s="99"/>
      <c r="B606" s="131"/>
      <c r="C606" s="132"/>
      <c r="D606" s="53"/>
      <c r="E606" s="123"/>
      <c r="F606" s="518" t="s">
        <v>166</v>
      </c>
      <c r="G606" s="522"/>
      <c r="H606" s="225"/>
      <c r="I606" s="143"/>
      <c r="J606" s="143"/>
      <c r="K606" s="143"/>
      <c r="L606" s="143"/>
      <c r="M606" s="143"/>
      <c r="N606" s="143"/>
      <c r="O606" s="184" t="s">
        <v>475</v>
      </c>
      <c r="P606" s="133" t="s">
        <v>329</v>
      </c>
      <c r="Q606" s="133" t="s">
        <v>34</v>
      </c>
      <c r="R606" s="294" t="s">
        <v>307</v>
      </c>
      <c r="S606" s="259">
        <f>S607</f>
        <v>1008140.93</v>
      </c>
      <c r="T606" s="259">
        <f>T607</f>
        <v>1008140.93</v>
      </c>
      <c r="U606" s="446">
        <f t="shared" si="48"/>
        <v>100</v>
      </c>
    </row>
    <row r="607" spans="1:21" s="102" customFormat="1" ht="32.25" customHeight="1">
      <c r="A607" s="99"/>
      <c r="B607" s="131"/>
      <c r="C607" s="132"/>
      <c r="D607" s="53"/>
      <c r="E607" s="123"/>
      <c r="F607" s="587" t="s">
        <v>420</v>
      </c>
      <c r="G607" s="677"/>
      <c r="H607" s="144"/>
      <c r="I607" s="143"/>
      <c r="J607" s="143"/>
      <c r="K607" s="143"/>
      <c r="L607" s="143"/>
      <c r="M607" s="143"/>
      <c r="N607" s="143"/>
      <c r="O607" s="184" t="s">
        <v>475</v>
      </c>
      <c r="P607" s="133" t="s">
        <v>329</v>
      </c>
      <c r="Q607" s="145" t="s">
        <v>46</v>
      </c>
      <c r="R607" s="357" t="s">
        <v>309</v>
      </c>
      <c r="S607" s="262">
        <f>S608+S610</f>
        <v>1008140.93</v>
      </c>
      <c r="T607" s="262">
        <f>T608+T610</f>
        <v>1008140.93</v>
      </c>
      <c r="U607" s="446">
        <f t="shared" si="48"/>
        <v>100</v>
      </c>
    </row>
    <row r="608" spans="1:21" s="102" customFormat="1" ht="32.25" customHeight="1">
      <c r="A608" s="99"/>
      <c r="B608" s="131"/>
      <c r="C608" s="132"/>
      <c r="D608" s="53"/>
      <c r="E608" s="123"/>
      <c r="F608" s="475" t="s">
        <v>376</v>
      </c>
      <c r="G608" s="677"/>
      <c r="H608" s="144"/>
      <c r="I608" s="143"/>
      <c r="J608" s="143"/>
      <c r="K608" s="143"/>
      <c r="L608" s="143"/>
      <c r="M608" s="143"/>
      <c r="N608" s="143"/>
      <c r="O608" s="184" t="s">
        <v>475</v>
      </c>
      <c r="P608" s="133" t="s">
        <v>329</v>
      </c>
      <c r="Q608" s="145" t="s">
        <v>46</v>
      </c>
      <c r="R608" s="357" t="s">
        <v>377</v>
      </c>
      <c r="S608" s="262">
        <f>S609</f>
        <v>935256.93</v>
      </c>
      <c r="T608" s="262">
        <f>T609</f>
        <v>935256.93</v>
      </c>
      <c r="U608" s="446">
        <f t="shared" si="48"/>
        <v>100</v>
      </c>
    </row>
    <row r="609" spans="1:21" s="102" customFormat="1" ht="32.25" customHeight="1">
      <c r="A609" s="99"/>
      <c r="B609" s="131"/>
      <c r="C609" s="132"/>
      <c r="D609" s="53"/>
      <c r="E609" s="123"/>
      <c r="F609" s="475" t="s">
        <v>451</v>
      </c>
      <c r="G609" s="677"/>
      <c r="H609" s="144"/>
      <c r="I609" s="143"/>
      <c r="J609" s="143"/>
      <c r="K609" s="143"/>
      <c r="L609" s="143"/>
      <c r="M609" s="143"/>
      <c r="N609" s="143"/>
      <c r="O609" s="184" t="s">
        <v>475</v>
      </c>
      <c r="P609" s="133" t="s">
        <v>329</v>
      </c>
      <c r="Q609" s="145" t="s">
        <v>46</v>
      </c>
      <c r="R609" s="357" t="s">
        <v>450</v>
      </c>
      <c r="S609" s="262">
        <v>935256.93</v>
      </c>
      <c r="T609" s="262">
        <v>935256.93</v>
      </c>
      <c r="U609" s="446">
        <f t="shared" si="48"/>
        <v>100</v>
      </c>
    </row>
    <row r="610" spans="1:21" s="102" customFormat="1" ht="32.25" customHeight="1">
      <c r="A610" s="99"/>
      <c r="B610" s="131"/>
      <c r="C610" s="132"/>
      <c r="D610" s="53"/>
      <c r="E610" s="123"/>
      <c r="F610" s="491" t="s">
        <v>380</v>
      </c>
      <c r="G610" s="677"/>
      <c r="H610" s="144"/>
      <c r="I610" s="143"/>
      <c r="J610" s="143"/>
      <c r="K610" s="143"/>
      <c r="L610" s="143"/>
      <c r="M610" s="143"/>
      <c r="N610" s="143"/>
      <c r="O610" s="184" t="s">
        <v>475</v>
      </c>
      <c r="P610" s="133" t="s">
        <v>329</v>
      </c>
      <c r="Q610" s="145" t="s">
        <v>46</v>
      </c>
      <c r="R610" s="358">
        <v>200</v>
      </c>
      <c r="S610" s="262">
        <f>S611</f>
        <v>72884</v>
      </c>
      <c r="T610" s="262">
        <f>T611</f>
        <v>72884</v>
      </c>
      <c r="U610" s="446">
        <f t="shared" si="48"/>
        <v>100</v>
      </c>
    </row>
    <row r="611" spans="1:21" s="102" customFormat="1" ht="50.25" customHeight="1">
      <c r="A611" s="99"/>
      <c r="B611" s="131"/>
      <c r="C611" s="132"/>
      <c r="D611" s="53"/>
      <c r="E611" s="123"/>
      <c r="F611" s="491" t="s">
        <v>449</v>
      </c>
      <c r="G611" s="677"/>
      <c r="H611" s="144"/>
      <c r="I611" s="143"/>
      <c r="J611" s="143"/>
      <c r="K611" s="143"/>
      <c r="L611" s="143"/>
      <c r="M611" s="143"/>
      <c r="N611" s="143"/>
      <c r="O611" s="184" t="s">
        <v>475</v>
      </c>
      <c r="P611" s="133" t="s">
        <v>329</v>
      </c>
      <c r="Q611" s="145" t="s">
        <v>46</v>
      </c>
      <c r="R611" s="358">
        <v>240</v>
      </c>
      <c r="S611" s="262">
        <v>72884</v>
      </c>
      <c r="T611" s="262">
        <v>72884</v>
      </c>
      <c r="U611" s="446">
        <f t="shared" si="48"/>
        <v>100</v>
      </c>
    </row>
    <row r="612" spans="1:21" s="102" customFormat="1" ht="48" customHeight="1">
      <c r="A612" s="99"/>
      <c r="B612" s="131"/>
      <c r="C612" s="132"/>
      <c r="D612" s="53"/>
      <c r="E612" s="123"/>
      <c r="F612" s="475" t="s">
        <v>419</v>
      </c>
      <c r="G612" s="475"/>
      <c r="H612" s="144"/>
      <c r="I612" s="143"/>
      <c r="J612" s="143"/>
      <c r="K612" s="143"/>
      <c r="L612" s="143"/>
      <c r="M612" s="143"/>
      <c r="N612" s="143"/>
      <c r="O612" s="184" t="s">
        <v>475</v>
      </c>
      <c r="P612" s="133" t="s">
        <v>329</v>
      </c>
      <c r="Q612" s="145" t="s">
        <v>47</v>
      </c>
      <c r="R612" s="357" t="s">
        <v>309</v>
      </c>
      <c r="S612" s="262">
        <f>S613+S615</f>
        <v>3799131.39</v>
      </c>
      <c r="T612" s="262">
        <f>T613+T615</f>
        <v>3799131.39</v>
      </c>
      <c r="U612" s="446">
        <f t="shared" si="48"/>
        <v>100</v>
      </c>
    </row>
    <row r="613" spans="1:21" s="102" customFormat="1" ht="32.25" customHeight="1">
      <c r="A613" s="99"/>
      <c r="B613" s="131"/>
      <c r="C613" s="132"/>
      <c r="D613" s="53"/>
      <c r="E613" s="123"/>
      <c r="F613" s="475" t="s">
        <v>376</v>
      </c>
      <c r="G613" s="677"/>
      <c r="H613" s="144"/>
      <c r="I613" s="143"/>
      <c r="J613" s="143"/>
      <c r="K613" s="143"/>
      <c r="L613" s="143"/>
      <c r="M613" s="143"/>
      <c r="N613" s="143"/>
      <c r="O613" s="184" t="s">
        <v>475</v>
      </c>
      <c r="P613" s="133" t="s">
        <v>329</v>
      </c>
      <c r="Q613" s="145" t="s">
        <v>47</v>
      </c>
      <c r="R613" s="357" t="s">
        <v>377</v>
      </c>
      <c r="S613" s="262">
        <f>S614</f>
        <v>3499085.89</v>
      </c>
      <c r="T613" s="262">
        <f>T614</f>
        <v>3499085.89</v>
      </c>
      <c r="U613" s="446">
        <f t="shared" si="48"/>
        <v>100</v>
      </c>
    </row>
    <row r="614" spans="1:21" s="102" customFormat="1" ht="32.25" customHeight="1">
      <c r="A614" s="99"/>
      <c r="B614" s="131"/>
      <c r="C614" s="132"/>
      <c r="D614" s="53"/>
      <c r="E614" s="123"/>
      <c r="F614" s="475" t="s">
        <v>451</v>
      </c>
      <c r="G614" s="677"/>
      <c r="H614" s="144"/>
      <c r="I614" s="143"/>
      <c r="J614" s="143"/>
      <c r="K614" s="143"/>
      <c r="L614" s="143"/>
      <c r="M614" s="143"/>
      <c r="N614" s="143"/>
      <c r="O614" s="184" t="s">
        <v>475</v>
      </c>
      <c r="P614" s="133" t="s">
        <v>329</v>
      </c>
      <c r="Q614" s="145" t="s">
        <v>47</v>
      </c>
      <c r="R614" s="357" t="s">
        <v>450</v>
      </c>
      <c r="S614" s="262">
        <v>3499085.89</v>
      </c>
      <c r="T614" s="262">
        <v>3499085.89</v>
      </c>
      <c r="U614" s="446">
        <f t="shared" si="48"/>
        <v>100</v>
      </c>
    </row>
    <row r="615" spans="1:21" s="102" customFormat="1" ht="32.25" customHeight="1">
      <c r="A615" s="99"/>
      <c r="B615" s="131"/>
      <c r="C615" s="132"/>
      <c r="D615" s="53"/>
      <c r="E615" s="123"/>
      <c r="F615" s="491" t="s">
        <v>380</v>
      </c>
      <c r="G615" s="677"/>
      <c r="H615" s="144"/>
      <c r="I615" s="143"/>
      <c r="J615" s="143"/>
      <c r="K615" s="143"/>
      <c r="L615" s="143"/>
      <c r="M615" s="143"/>
      <c r="N615" s="143"/>
      <c r="O615" s="184" t="s">
        <v>475</v>
      </c>
      <c r="P615" s="133" t="s">
        <v>329</v>
      </c>
      <c r="Q615" s="145" t="s">
        <v>47</v>
      </c>
      <c r="R615" s="358">
        <v>200</v>
      </c>
      <c r="S615" s="262">
        <f>S616</f>
        <v>300045.5</v>
      </c>
      <c r="T615" s="262">
        <f>T616</f>
        <v>300045.5</v>
      </c>
      <c r="U615" s="446">
        <f t="shared" si="48"/>
        <v>100</v>
      </c>
    </row>
    <row r="616" spans="1:21" s="102" customFormat="1" ht="53.25" customHeight="1">
      <c r="A616" s="99"/>
      <c r="B616" s="131"/>
      <c r="C616" s="132"/>
      <c r="D616" s="53"/>
      <c r="E616" s="123"/>
      <c r="F616" s="491" t="s">
        <v>449</v>
      </c>
      <c r="G616" s="677"/>
      <c r="H616" s="144"/>
      <c r="I616" s="143"/>
      <c r="J616" s="143"/>
      <c r="K616" s="143"/>
      <c r="L616" s="143"/>
      <c r="M616" s="143"/>
      <c r="N616" s="143"/>
      <c r="O616" s="184" t="s">
        <v>475</v>
      </c>
      <c r="P616" s="133" t="s">
        <v>329</v>
      </c>
      <c r="Q616" s="145" t="s">
        <v>47</v>
      </c>
      <c r="R616" s="358">
        <v>240</v>
      </c>
      <c r="S616" s="262">
        <v>300045.5</v>
      </c>
      <c r="T616" s="262">
        <v>300045.5</v>
      </c>
      <c r="U616" s="446">
        <f t="shared" si="48"/>
        <v>100</v>
      </c>
    </row>
    <row r="617" spans="1:21" s="102" customFormat="1" ht="50.25" customHeight="1">
      <c r="A617" s="99"/>
      <c r="B617" s="131"/>
      <c r="C617" s="132"/>
      <c r="D617" s="53"/>
      <c r="E617" s="123"/>
      <c r="F617" s="513" t="s">
        <v>45</v>
      </c>
      <c r="G617" s="753"/>
      <c r="H617" s="144"/>
      <c r="I617" s="143"/>
      <c r="J617" s="143"/>
      <c r="K617" s="143"/>
      <c r="L617" s="143"/>
      <c r="M617" s="143"/>
      <c r="N617" s="143"/>
      <c r="O617" s="184" t="s">
        <v>475</v>
      </c>
      <c r="P617" s="133" t="s">
        <v>329</v>
      </c>
      <c r="Q617" s="145" t="s">
        <v>48</v>
      </c>
      <c r="R617" s="294" t="s">
        <v>309</v>
      </c>
      <c r="S617" s="262">
        <f t="shared" ref="S617:T619" si="51">S618</f>
        <v>400000</v>
      </c>
      <c r="T617" s="262">
        <f t="shared" si="51"/>
        <v>400000</v>
      </c>
      <c r="U617" s="446">
        <f t="shared" si="48"/>
        <v>100</v>
      </c>
    </row>
    <row r="618" spans="1:21" s="102" customFormat="1" ht="111.75" customHeight="1">
      <c r="A618" s="99"/>
      <c r="B618" s="131"/>
      <c r="C618" s="132"/>
      <c r="D618" s="53"/>
      <c r="E618" s="123"/>
      <c r="F618" s="491" t="s">
        <v>512</v>
      </c>
      <c r="G618" s="491"/>
      <c r="H618" s="143"/>
      <c r="I618" s="143"/>
      <c r="J618" s="143"/>
      <c r="K618" s="143"/>
      <c r="L618" s="143"/>
      <c r="M618" s="143"/>
      <c r="N618" s="143"/>
      <c r="O618" s="184" t="s">
        <v>475</v>
      </c>
      <c r="P618" s="133" t="s">
        <v>329</v>
      </c>
      <c r="Q618" s="145" t="s">
        <v>48</v>
      </c>
      <c r="R618" s="294" t="s">
        <v>309</v>
      </c>
      <c r="S618" s="262">
        <f t="shared" si="51"/>
        <v>400000</v>
      </c>
      <c r="T618" s="262">
        <f t="shared" si="51"/>
        <v>400000</v>
      </c>
      <c r="U618" s="446">
        <f t="shared" si="48"/>
        <v>100</v>
      </c>
    </row>
    <row r="619" spans="1:21" s="102" customFormat="1" ht="35.25" customHeight="1">
      <c r="A619" s="99"/>
      <c r="B619" s="131"/>
      <c r="C619" s="132"/>
      <c r="D619" s="53"/>
      <c r="E619" s="123"/>
      <c r="F619" s="491" t="s">
        <v>380</v>
      </c>
      <c r="G619" s="677"/>
      <c r="H619" s="143"/>
      <c r="I619" s="143"/>
      <c r="J619" s="143"/>
      <c r="K619" s="143"/>
      <c r="L619" s="143"/>
      <c r="M619" s="143"/>
      <c r="N619" s="143"/>
      <c r="O619" s="184" t="s">
        <v>475</v>
      </c>
      <c r="P619" s="133" t="s">
        <v>329</v>
      </c>
      <c r="Q619" s="145" t="s">
        <v>48</v>
      </c>
      <c r="R619" s="294" t="s">
        <v>379</v>
      </c>
      <c r="S619" s="262">
        <f t="shared" si="51"/>
        <v>400000</v>
      </c>
      <c r="T619" s="262">
        <f t="shared" si="51"/>
        <v>400000</v>
      </c>
      <c r="U619" s="446">
        <f t="shared" si="48"/>
        <v>100</v>
      </c>
    </row>
    <row r="620" spans="1:21" s="102" customFormat="1" ht="49.5" customHeight="1">
      <c r="A620" s="99"/>
      <c r="B620" s="131"/>
      <c r="C620" s="132"/>
      <c r="D620" s="53"/>
      <c r="E620" s="123"/>
      <c r="F620" s="491" t="s">
        <v>449</v>
      </c>
      <c r="G620" s="677"/>
      <c r="H620" s="143"/>
      <c r="I620" s="143"/>
      <c r="J620" s="143"/>
      <c r="K620" s="143"/>
      <c r="L620" s="143"/>
      <c r="M620" s="143"/>
      <c r="N620" s="143"/>
      <c r="O620" s="184" t="s">
        <v>475</v>
      </c>
      <c r="P620" s="133" t="s">
        <v>329</v>
      </c>
      <c r="Q620" s="145" t="s">
        <v>48</v>
      </c>
      <c r="R620" s="294" t="s">
        <v>448</v>
      </c>
      <c r="S620" s="262">
        <v>400000</v>
      </c>
      <c r="T620" s="262">
        <v>400000</v>
      </c>
      <c r="U620" s="446">
        <f t="shared" si="48"/>
        <v>100</v>
      </c>
    </row>
    <row r="621" spans="1:21" s="102" customFormat="1" ht="32.25" customHeight="1">
      <c r="A621" s="99"/>
      <c r="B621" s="131"/>
      <c r="C621" s="132"/>
      <c r="D621" s="53"/>
      <c r="E621" s="123"/>
      <c r="F621" s="687" t="s">
        <v>342</v>
      </c>
      <c r="G621" s="687"/>
      <c r="H621" s="192"/>
      <c r="I621" s="192"/>
      <c r="J621" s="192"/>
      <c r="K621" s="192"/>
      <c r="L621" s="192"/>
      <c r="M621" s="143"/>
      <c r="N621" s="143">
        <f>M621-H621</f>
        <v>0</v>
      </c>
      <c r="O621" s="141" t="s">
        <v>475</v>
      </c>
      <c r="P621" s="139" t="s">
        <v>341</v>
      </c>
      <c r="Q621" s="139" t="s">
        <v>473</v>
      </c>
      <c r="R621" s="355" t="s">
        <v>309</v>
      </c>
      <c r="S621" s="260">
        <f t="shared" ref="S621:T623" si="52">S622</f>
        <v>870802</v>
      </c>
      <c r="T621" s="260">
        <f t="shared" si="52"/>
        <v>870802</v>
      </c>
      <c r="U621" s="445">
        <f t="shared" si="48"/>
        <v>100</v>
      </c>
    </row>
    <row r="622" spans="1:21" s="102" customFormat="1" ht="32.25" customHeight="1">
      <c r="A622" s="99"/>
      <c r="B622" s="131"/>
      <c r="C622" s="132"/>
      <c r="D622" s="53"/>
      <c r="E622" s="123"/>
      <c r="F622" s="491" t="s">
        <v>389</v>
      </c>
      <c r="G622" s="491"/>
      <c r="H622" s="143" t="e">
        <f>#REF!+#REF!+#REF!+#REF!+#REF!+#REF!+#REF!</f>
        <v>#REF!</v>
      </c>
      <c r="I622" s="143" t="e">
        <f>#REF!+#REF!+#REF!+#REF!+#REF!+#REF!+#REF!</f>
        <v>#REF!</v>
      </c>
      <c r="J622" s="143" t="e">
        <f>#REF!+#REF!+#REF!+#REF!+#REF!+#REF!+#REF!</f>
        <v>#REF!</v>
      </c>
      <c r="K622" s="143" t="e">
        <f>#REF!+#REF!+#REF!+#REF!+#REF!+#REF!+#REF!</f>
        <v>#REF!</v>
      </c>
      <c r="L622" s="143" t="e">
        <f>#REF!+#REF!+#REF!+#REF!+#REF!+#REF!+#REF!</f>
        <v>#REF!</v>
      </c>
      <c r="M622" s="143" t="e">
        <f>#REF!+#REF!+#REF!+#REF!+#REF!+#REF!+#REF!</f>
        <v>#REF!</v>
      </c>
      <c r="N622" s="143" t="e">
        <f>#REF!+#REF!+#REF!+#REF!+#REF!+#REF!+#REF!</f>
        <v>#REF!</v>
      </c>
      <c r="O622" s="184" t="s">
        <v>475</v>
      </c>
      <c r="P622" s="133" t="s">
        <v>345</v>
      </c>
      <c r="Q622" s="133" t="s">
        <v>473</v>
      </c>
      <c r="R622" s="294" t="s">
        <v>309</v>
      </c>
      <c r="S622" s="259">
        <f t="shared" si="52"/>
        <v>870802</v>
      </c>
      <c r="T622" s="259">
        <f t="shared" si="52"/>
        <v>870802</v>
      </c>
      <c r="U622" s="446">
        <f t="shared" si="48"/>
        <v>100</v>
      </c>
    </row>
    <row r="623" spans="1:21" s="102" customFormat="1" ht="32.25" customHeight="1">
      <c r="A623" s="99"/>
      <c r="B623" s="131"/>
      <c r="C623" s="132"/>
      <c r="D623" s="53"/>
      <c r="E623" s="123"/>
      <c r="F623" s="491" t="s">
        <v>412</v>
      </c>
      <c r="G623" s="491"/>
      <c r="H623" s="491"/>
      <c r="I623" s="143"/>
      <c r="J623" s="143"/>
      <c r="K623" s="143"/>
      <c r="L623" s="143"/>
      <c r="M623" s="143"/>
      <c r="N623" s="143"/>
      <c r="O623" s="184" t="s">
        <v>475</v>
      </c>
      <c r="P623" s="133" t="s">
        <v>345</v>
      </c>
      <c r="Q623" s="133" t="s">
        <v>471</v>
      </c>
      <c r="R623" s="294" t="s">
        <v>309</v>
      </c>
      <c r="S623" s="259">
        <f t="shared" si="52"/>
        <v>870802</v>
      </c>
      <c r="T623" s="259">
        <f t="shared" si="52"/>
        <v>870802</v>
      </c>
      <c r="U623" s="446">
        <f t="shared" ref="U623:U686" si="53">T623/S623*100</f>
        <v>100</v>
      </c>
    </row>
    <row r="624" spans="1:21" s="102" customFormat="1" ht="32.25" customHeight="1">
      <c r="A624" s="99"/>
      <c r="B624" s="131"/>
      <c r="C624" s="132"/>
      <c r="D624" s="53"/>
      <c r="E624" s="123"/>
      <c r="F624" s="491" t="s">
        <v>413</v>
      </c>
      <c r="G624" s="491"/>
      <c r="H624" s="225"/>
      <c r="I624" s="143"/>
      <c r="J624" s="143"/>
      <c r="K624" s="143"/>
      <c r="L624" s="143"/>
      <c r="M624" s="143"/>
      <c r="N624" s="143"/>
      <c r="O624" s="184" t="s">
        <v>475</v>
      </c>
      <c r="P624" s="133" t="s">
        <v>345</v>
      </c>
      <c r="Q624" s="133" t="s">
        <v>472</v>
      </c>
      <c r="R624" s="294" t="s">
        <v>309</v>
      </c>
      <c r="S624" s="259">
        <f>S626</f>
        <v>870802</v>
      </c>
      <c r="T624" s="259">
        <f>T626</f>
        <v>870802</v>
      </c>
      <c r="U624" s="446">
        <f t="shared" si="53"/>
        <v>100</v>
      </c>
    </row>
    <row r="625" spans="1:21" s="102" customFormat="1" ht="47.25" customHeight="1">
      <c r="A625" s="99"/>
      <c r="B625" s="131"/>
      <c r="C625" s="132"/>
      <c r="D625" s="53"/>
      <c r="E625" s="123"/>
      <c r="F625" s="518" t="s">
        <v>45</v>
      </c>
      <c r="G625" s="522"/>
      <c r="H625" s="225"/>
      <c r="I625" s="143"/>
      <c r="J625" s="143"/>
      <c r="K625" s="143"/>
      <c r="L625" s="143"/>
      <c r="M625" s="143"/>
      <c r="N625" s="143"/>
      <c r="O625" s="184" t="s">
        <v>475</v>
      </c>
      <c r="P625" s="133" t="s">
        <v>345</v>
      </c>
      <c r="Q625" s="133" t="s">
        <v>34</v>
      </c>
      <c r="R625" s="294" t="s">
        <v>309</v>
      </c>
      <c r="S625" s="259">
        <f t="shared" ref="S625:T627" si="54">S626</f>
        <v>870802</v>
      </c>
      <c r="T625" s="259">
        <f t="shared" si="54"/>
        <v>870802</v>
      </c>
      <c r="U625" s="446">
        <f t="shared" si="53"/>
        <v>100</v>
      </c>
    </row>
    <row r="626" spans="1:21" s="102" customFormat="1" ht="53.25" customHeight="1">
      <c r="A626" s="99"/>
      <c r="B626" s="131"/>
      <c r="C626" s="132"/>
      <c r="D626" s="53"/>
      <c r="E626" s="123"/>
      <c r="F626" s="568" t="s">
        <v>432</v>
      </c>
      <c r="G626" s="568"/>
      <c r="H626" s="143"/>
      <c r="I626" s="143"/>
      <c r="J626" s="143"/>
      <c r="K626" s="143"/>
      <c r="L626" s="143"/>
      <c r="M626" s="143"/>
      <c r="N626" s="143"/>
      <c r="O626" s="184" t="s">
        <v>475</v>
      </c>
      <c r="P626" s="133" t="s">
        <v>345</v>
      </c>
      <c r="Q626" s="133" t="s">
        <v>174</v>
      </c>
      <c r="R626" s="294" t="s">
        <v>309</v>
      </c>
      <c r="S626" s="259">
        <f t="shared" si="54"/>
        <v>870802</v>
      </c>
      <c r="T626" s="259">
        <f t="shared" si="54"/>
        <v>870802</v>
      </c>
      <c r="U626" s="446">
        <f t="shared" si="53"/>
        <v>100</v>
      </c>
    </row>
    <row r="627" spans="1:21" s="102" customFormat="1" ht="32.25" customHeight="1">
      <c r="A627" s="99"/>
      <c r="B627" s="131"/>
      <c r="C627" s="132"/>
      <c r="D627" s="53"/>
      <c r="E627" s="123"/>
      <c r="F627" s="491" t="s">
        <v>380</v>
      </c>
      <c r="G627" s="715"/>
      <c r="H627" s="143"/>
      <c r="I627" s="143"/>
      <c r="J627" s="143"/>
      <c r="K627" s="143"/>
      <c r="L627" s="143"/>
      <c r="M627" s="143"/>
      <c r="N627" s="143"/>
      <c r="O627" s="184" t="s">
        <v>475</v>
      </c>
      <c r="P627" s="133" t="s">
        <v>345</v>
      </c>
      <c r="Q627" s="133" t="s">
        <v>174</v>
      </c>
      <c r="R627" s="294" t="s">
        <v>379</v>
      </c>
      <c r="S627" s="259">
        <f t="shared" si="54"/>
        <v>870802</v>
      </c>
      <c r="T627" s="259">
        <f t="shared" si="54"/>
        <v>870802</v>
      </c>
      <c r="U627" s="446">
        <f t="shared" si="53"/>
        <v>100</v>
      </c>
    </row>
    <row r="628" spans="1:21" s="102" customFormat="1" ht="46.5" customHeight="1">
      <c r="A628" s="99"/>
      <c r="B628" s="131"/>
      <c r="C628" s="132"/>
      <c r="D628" s="53"/>
      <c r="E628" s="123"/>
      <c r="F628" s="491" t="s">
        <v>449</v>
      </c>
      <c r="G628" s="677"/>
      <c r="H628" s="143"/>
      <c r="I628" s="143"/>
      <c r="J628" s="143"/>
      <c r="K628" s="143"/>
      <c r="L628" s="143"/>
      <c r="M628" s="143"/>
      <c r="N628" s="143"/>
      <c r="O628" s="184" t="s">
        <v>475</v>
      </c>
      <c r="P628" s="133" t="s">
        <v>345</v>
      </c>
      <c r="Q628" s="133" t="s">
        <v>174</v>
      </c>
      <c r="R628" s="294" t="s">
        <v>448</v>
      </c>
      <c r="S628" s="259">
        <v>870802</v>
      </c>
      <c r="T628" s="259">
        <v>870802</v>
      </c>
      <c r="U628" s="446">
        <f t="shared" si="53"/>
        <v>100</v>
      </c>
    </row>
    <row r="629" spans="1:21" s="102" customFormat="1" ht="24.75" customHeight="1">
      <c r="A629" s="99"/>
      <c r="B629" s="131"/>
      <c r="C629" s="132"/>
      <c r="D629" s="53"/>
      <c r="E629" s="123"/>
      <c r="F629" s="754" t="s">
        <v>260</v>
      </c>
      <c r="G629" s="677"/>
      <c r="H629" s="192"/>
      <c r="I629" s="192"/>
      <c r="J629" s="192"/>
      <c r="K629" s="192"/>
      <c r="L629" s="192"/>
      <c r="M629" s="192"/>
      <c r="N629" s="192"/>
      <c r="O629" s="141" t="s">
        <v>475</v>
      </c>
      <c r="P629" s="139" t="s">
        <v>339</v>
      </c>
      <c r="Q629" s="139" t="s">
        <v>473</v>
      </c>
      <c r="R629" s="355" t="s">
        <v>309</v>
      </c>
      <c r="S629" s="260">
        <f t="shared" ref="S629:T635" si="55">S630</f>
        <v>70000</v>
      </c>
      <c r="T629" s="260">
        <f t="shared" si="55"/>
        <v>70000</v>
      </c>
      <c r="U629" s="445">
        <f t="shared" si="53"/>
        <v>100</v>
      </c>
    </row>
    <row r="630" spans="1:21" s="102" customFormat="1" ht="53.25" customHeight="1">
      <c r="A630" s="99"/>
      <c r="B630" s="131"/>
      <c r="C630" s="132"/>
      <c r="D630" s="53"/>
      <c r="E630" s="123"/>
      <c r="F630" s="755" t="s">
        <v>57</v>
      </c>
      <c r="G630" s="756"/>
      <c r="H630" s="300"/>
      <c r="I630" s="300"/>
      <c r="J630" s="300"/>
      <c r="K630" s="300"/>
      <c r="L630" s="300"/>
      <c r="M630" s="300"/>
      <c r="N630" s="300"/>
      <c r="O630" s="301" t="s">
        <v>475</v>
      </c>
      <c r="P630" s="164" t="s">
        <v>58</v>
      </c>
      <c r="Q630" s="164" t="s">
        <v>473</v>
      </c>
      <c r="R630" s="363" t="s">
        <v>309</v>
      </c>
      <c r="S630" s="192">
        <f t="shared" si="55"/>
        <v>70000</v>
      </c>
      <c r="T630" s="192">
        <f t="shared" si="55"/>
        <v>70000</v>
      </c>
      <c r="U630" s="445">
        <f t="shared" si="53"/>
        <v>100</v>
      </c>
    </row>
    <row r="631" spans="1:21" s="102" customFormat="1" ht="51.75" customHeight="1">
      <c r="A631" s="99"/>
      <c r="B631" s="131"/>
      <c r="C631" s="132"/>
      <c r="D631" s="53"/>
      <c r="E631" s="123"/>
      <c r="F631" s="484" t="s">
        <v>59</v>
      </c>
      <c r="G631" s="674"/>
      <c r="H631" s="143"/>
      <c r="I631" s="143"/>
      <c r="J631" s="143"/>
      <c r="K631" s="143"/>
      <c r="L631" s="143"/>
      <c r="M631" s="143"/>
      <c r="N631" s="143"/>
      <c r="O631" s="184" t="s">
        <v>475</v>
      </c>
      <c r="P631" s="31" t="s">
        <v>58</v>
      </c>
      <c r="Q631" s="31" t="s">
        <v>60</v>
      </c>
      <c r="R631" s="168" t="s">
        <v>309</v>
      </c>
      <c r="S631" s="143">
        <f t="shared" si="55"/>
        <v>70000</v>
      </c>
      <c r="T631" s="143">
        <f t="shared" si="55"/>
        <v>70000</v>
      </c>
      <c r="U631" s="446">
        <f t="shared" si="53"/>
        <v>100</v>
      </c>
    </row>
    <row r="632" spans="1:21" s="102" customFormat="1" ht="32.25" customHeight="1">
      <c r="A632" s="99"/>
      <c r="B632" s="131"/>
      <c r="C632" s="132"/>
      <c r="D632" s="53"/>
      <c r="E632" s="123"/>
      <c r="F632" s="484" t="s">
        <v>208</v>
      </c>
      <c r="G632" s="674"/>
      <c r="H632" s="143"/>
      <c r="I632" s="143"/>
      <c r="J632" s="143"/>
      <c r="K632" s="143"/>
      <c r="L632" s="143"/>
      <c r="M632" s="143"/>
      <c r="N632" s="143"/>
      <c r="O632" s="184" t="s">
        <v>475</v>
      </c>
      <c r="P632" s="31" t="s">
        <v>58</v>
      </c>
      <c r="Q632" s="31" t="s">
        <v>61</v>
      </c>
      <c r="R632" s="168" t="s">
        <v>309</v>
      </c>
      <c r="S632" s="143">
        <f t="shared" si="55"/>
        <v>70000</v>
      </c>
      <c r="T632" s="143">
        <f t="shared" si="55"/>
        <v>70000</v>
      </c>
      <c r="U632" s="446">
        <f t="shared" si="53"/>
        <v>100</v>
      </c>
    </row>
    <row r="633" spans="1:21" s="102" customFormat="1" ht="53.25" customHeight="1">
      <c r="A633" s="99"/>
      <c r="B633" s="131"/>
      <c r="C633" s="132"/>
      <c r="D633" s="53"/>
      <c r="E633" s="123"/>
      <c r="F633" s="484" t="s">
        <v>62</v>
      </c>
      <c r="G633" s="674"/>
      <c r="H633" s="143"/>
      <c r="I633" s="143"/>
      <c r="J633" s="143"/>
      <c r="K633" s="143"/>
      <c r="L633" s="143"/>
      <c r="M633" s="143"/>
      <c r="N633" s="143"/>
      <c r="O633" s="184" t="s">
        <v>475</v>
      </c>
      <c r="P633" s="31" t="s">
        <v>58</v>
      </c>
      <c r="Q633" s="31" t="s">
        <v>63</v>
      </c>
      <c r="R633" s="168" t="s">
        <v>309</v>
      </c>
      <c r="S633" s="143">
        <f t="shared" si="55"/>
        <v>70000</v>
      </c>
      <c r="T633" s="143">
        <f t="shared" si="55"/>
        <v>70000</v>
      </c>
      <c r="U633" s="446">
        <f t="shared" si="53"/>
        <v>100</v>
      </c>
    </row>
    <row r="634" spans="1:21" s="102" customFormat="1" ht="55.5" customHeight="1">
      <c r="A634" s="99"/>
      <c r="B634" s="131"/>
      <c r="C634" s="132"/>
      <c r="D634" s="53"/>
      <c r="E634" s="123"/>
      <c r="F634" s="484" t="s">
        <v>66</v>
      </c>
      <c r="G634" s="674"/>
      <c r="H634" s="143"/>
      <c r="I634" s="143"/>
      <c r="J634" s="143"/>
      <c r="K634" s="143"/>
      <c r="L634" s="143"/>
      <c r="M634" s="143"/>
      <c r="N634" s="143"/>
      <c r="O634" s="184" t="s">
        <v>475</v>
      </c>
      <c r="P634" s="31" t="s">
        <v>58</v>
      </c>
      <c r="Q634" s="31" t="s">
        <v>64</v>
      </c>
      <c r="R634" s="168" t="s">
        <v>309</v>
      </c>
      <c r="S634" s="143">
        <f t="shared" si="55"/>
        <v>70000</v>
      </c>
      <c r="T634" s="143">
        <f t="shared" si="55"/>
        <v>70000</v>
      </c>
      <c r="U634" s="446">
        <f t="shared" si="53"/>
        <v>100</v>
      </c>
    </row>
    <row r="635" spans="1:21" s="102" customFormat="1" ht="42" customHeight="1">
      <c r="A635" s="99"/>
      <c r="B635" s="131"/>
      <c r="C635" s="132"/>
      <c r="D635" s="53"/>
      <c r="E635" s="123"/>
      <c r="F635" s="484" t="s">
        <v>380</v>
      </c>
      <c r="G635" s="697"/>
      <c r="H635" s="143"/>
      <c r="I635" s="143"/>
      <c r="J635" s="143"/>
      <c r="K635" s="143"/>
      <c r="L635" s="143"/>
      <c r="M635" s="143"/>
      <c r="N635" s="143"/>
      <c r="O635" s="184" t="s">
        <v>475</v>
      </c>
      <c r="P635" s="31" t="s">
        <v>58</v>
      </c>
      <c r="Q635" s="31" t="s">
        <v>64</v>
      </c>
      <c r="R635" s="168" t="s">
        <v>379</v>
      </c>
      <c r="S635" s="143">
        <f t="shared" si="55"/>
        <v>70000</v>
      </c>
      <c r="T635" s="143">
        <f t="shared" si="55"/>
        <v>70000</v>
      </c>
      <c r="U635" s="446">
        <f t="shared" si="53"/>
        <v>100</v>
      </c>
    </row>
    <row r="636" spans="1:21" s="102" customFormat="1" ht="53.25" customHeight="1">
      <c r="A636" s="99"/>
      <c r="B636" s="131"/>
      <c r="C636" s="132"/>
      <c r="D636" s="53"/>
      <c r="E636" s="123"/>
      <c r="F636" s="484" t="s">
        <v>449</v>
      </c>
      <c r="G636" s="674"/>
      <c r="H636" s="143"/>
      <c r="I636" s="143"/>
      <c r="J636" s="143"/>
      <c r="K636" s="143"/>
      <c r="L636" s="143"/>
      <c r="M636" s="143"/>
      <c r="N636" s="143"/>
      <c r="O636" s="184" t="s">
        <v>475</v>
      </c>
      <c r="P636" s="31" t="s">
        <v>58</v>
      </c>
      <c r="Q636" s="31" t="s">
        <v>64</v>
      </c>
      <c r="R636" s="168" t="s">
        <v>448</v>
      </c>
      <c r="S636" s="143">
        <v>70000</v>
      </c>
      <c r="T636" s="143">
        <v>70000</v>
      </c>
      <c r="U636" s="446">
        <f t="shared" si="53"/>
        <v>100</v>
      </c>
    </row>
    <row r="637" spans="1:21" s="102" customFormat="1" ht="32.25" customHeight="1">
      <c r="A637" s="99"/>
      <c r="B637" s="131"/>
      <c r="C637" s="132"/>
      <c r="D637" s="53"/>
      <c r="E637" s="123"/>
      <c r="F637" s="687" t="s">
        <v>263</v>
      </c>
      <c r="G637" s="687"/>
      <c r="H637" s="192"/>
      <c r="I637" s="192"/>
      <c r="J637" s="192"/>
      <c r="K637" s="192"/>
      <c r="L637" s="192"/>
      <c r="M637" s="143"/>
      <c r="N637" s="143">
        <f>M637-H637</f>
        <v>0</v>
      </c>
      <c r="O637" s="141" t="s">
        <v>475</v>
      </c>
      <c r="P637" s="139" t="s">
        <v>264</v>
      </c>
      <c r="Q637" s="139" t="s">
        <v>473</v>
      </c>
      <c r="R637" s="355" t="s">
        <v>309</v>
      </c>
      <c r="S637" s="260">
        <f>S639+S645</f>
        <v>11242067.800000001</v>
      </c>
      <c r="T637" s="260">
        <f>T639+T645</f>
        <v>11241923.800000001</v>
      </c>
      <c r="U637" s="445">
        <f t="shared" si="53"/>
        <v>99.998719096855112</v>
      </c>
    </row>
    <row r="638" spans="1:21" s="102" customFormat="1" ht="32.25" customHeight="1">
      <c r="A638" s="99"/>
      <c r="B638" s="131"/>
      <c r="C638" s="132"/>
      <c r="D638" s="53"/>
      <c r="E638" s="123"/>
      <c r="F638" s="486" t="s">
        <v>402</v>
      </c>
      <c r="G638" s="487"/>
      <c r="H638" s="192"/>
      <c r="I638" s="192"/>
      <c r="J638" s="192"/>
      <c r="K638" s="192"/>
      <c r="L638" s="192"/>
      <c r="M638" s="143"/>
      <c r="N638" s="143"/>
      <c r="O638" s="184" t="s">
        <v>475</v>
      </c>
      <c r="P638" s="133" t="s">
        <v>265</v>
      </c>
      <c r="Q638" s="133" t="s">
        <v>473</v>
      </c>
      <c r="R638" s="294" t="s">
        <v>309</v>
      </c>
      <c r="S638" s="262">
        <f>S639</f>
        <v>2528803.7999999998</v>
      </c>
      <c r="T638" s="262">
        <f>T639</f>
        <v>2528803.7999999998</v>
      </c>
      <c r="U638" s="446">
        <f t="shared" si="53"/>
        <v>100</v>
      </c>
    </row>
    <row r="639" spans="1:21" s="102" customFormat="1" ht="32.25" customHeight="1">
      <c r="A639" s="99"/>
      <c r="B639" s="131"/>
      <c r="C639" s="132"/>
      <c r="D639" s="53"/>
      <c r="E639" s="123"/>
      <c r="F639" s="491" t="s">
        <v>412</v>
      </c>
      <c r="G639" s="491"/>
      <c r="H639" s="491"/>
      <c r="I639" s="143" t="e">
        <f>#REF!</f>
        <v>#REF!</v>
      </c>
      <c r="J639" s="143" t="e">
        <f>#REF!</f>
        <v>#REF!</v>
      </c>
      <c r="K639" s="143" t="e">
        <f>#REF!</f>
        <v>#REF!</v>
      </c>
      <c r="L639" s="143" t="e">
        <f>#REF!</f>
        <v>#REF!</v>
      </c>
      <c r="M639" s="143" t="e">
        <f>#REF!</f>
        <v>#REF!</v>
      </c>
      <c r="N639" s="143" t="e">
        <f>#REF!</f>
        <v>#REF!</v>
      </c>
      <c r="O639" s="184" t="s">
        <v>475</v>
      </c>
      <c r="P639" s="133" t="s">
        <v>265</v>
      </c>
      <c r="Q639" s="133" t="s">
        <v>471</v>
      </c>
      <c r="R639" s="294" t="s">
        <v>309</v>
      </c>
      <c r="S639" s="259">
        <f>S640</f>
        <v>2528803.7999999998</v>
      </c>
      <c r="T639" s="259">
        <f>T640</f>
        <v>2528803.7999999998</v>
      </c>
      <c r="U639" s="446">
        <f t="shared" si="53"/>
        <v>100</v>
      </c>
    </row>
    <row r="640" spans="1:21" s="102" customFormat="1" ht="32.25" customHeight="1">
      <c r="A640" s="99"/>
      <c r="B640" s="131"/>
      <c r="C640" s="132"/>
      <c r="D640" s="53"/>
      <c r="E640" s="123"/>
      <c r="F640" s="491" t="s">
        <v>413</v>
      </c>
      <c r="G640" s="491"/>
      <c r="H640" s="225"/>
      <c r="I640" s="143"/>
      <c r="J640" s="143"/>
      <c r="K640" s="143"/>
      <c r="L640" s="143"/>
      <c r="M640" s="143"/>
      <c r="N640" s="143"/>
      <c r="O640" s="184" t="s">
        <v>475</v>
      </c>
      <c r="P640" s="133" t="s">
        <v>265</v>
      </c>
      <c r="Q640" s="133" t="s">
        <v>472</v>
      </c>
      <c r="R640" s="294" t="s">
        <v>309</v>
      </c>
      <c r="S640" s="259">
        <f>S642</f>
        <v>2528803.7999999998</v>
      </c>
      <c r="T640" s="259">
        <f>T642</f>
        <v>2528803.7999999998</v>
      </c>
      <c r="U640" s="446">
        <f t="shared" si="53"/>
        <v>100</v>
      </c>
    </row>
    <row r="641" spans="1:21" s="102" customFormat="1" ht="50.25" customHeight="1">
      <c r="A641" s="99"/>
      <c r="B641" s="131"/>
      <c r="C641" s="132"/>
      <c r="D641" s="53"/>
      <c r="E641" s="123"/>
      <c r="F641" s="518" t="s">
        <v>214</v>
      </c>
      <c r="G641" s="522"/>
      <c r="H641" s="225"/>
      <c r="I641" s="143"/>
      <c r="J641" s="143"/>
      <c r="K641" s="143"/>
      <c r="L641" s="143"/>
      <c r="M641" s="143"/>
      <c r="N641" s="143"/>
      <c r="O641" s="184" t="s">
        <v>475</v>
      </c>
      <c r="P641" s="133" t="s">
        <v>265</v>
      </c>
      <c r="Q641" s="133" t="s">
        <v>34</v>
      </c>
      <c r="R641" s="294" t="s">
        <v>309</v>
      </c>
      <c r="S641" s="259">
        <f t="shared" ref="S641:T643" si="56">S642</f>
        <v>2528803.7999999998</v>
      </c>
      <c r="T641" s="259">
        <f t="shared" si="56"/>
        <v>2528803.7999999998</v>
      </c>
      <c r="U641" s="446">
        <f t="shared" si="53"/>
        <v>100</v>
      </c>
    </row>
    <row r="642" spans="1:21" s="102" customFormat="1" ht="32.25" customHeight="1">
      <c r="A642" s="99"/>
      <c r="B642" s="131"/>
      <c r="C642" s="132"/>
      <c r="D642" s="53"/>
      <c r="E642" s="123"/>
      <c r="F642" s="491" t="s">
        <v>246</v>
      </c>
      <c r="G642" s="677"/>
      <c r="H642" s="143"/>
      <c r="I642" s="143"/>
      <c r="J642" s="143"/>
      <c r="K642" s="143"/>
      <c r="L642" s="143"/>
      <c r="M642" s="143"/>
      <c r="N642" s="143"/>
      <c r="O642" s="184" t="s">
        <v>475</v>
      </c>
      <c r="P642" s="133" t="s">
        <v>265</v>
      </c>
      <c r="Q642" s="133" t="s">
        <v>151</v>
      </c>
      <c r="R642" s="294" t="s">
        <v>309</v>
      </c>
      <c r="S642" s="259">
        <f t="shared" si="56"/>
        <v>2528803.7999999998</v>
      </c>
      <c r="T642" s="259">
        <f t="shared" si="56"/>
        <v>2528803.7999999998</v>
      </c>
      <c r="U642" s="446">
        <f t="shared" si="53"/>
        <v>100</v>
      </c>
    </row>
    <row r="643" spans="1:21" s="102" customFormat="1" ht="32.25" customHeight="1">
      <c r="A643" s="99"/>
      <c r="B643" s="131"/>
      <c r="C643" s="132"/>
      <c r="D643" s="53"/>
      <c r="E643" s="123"/>
      <c r="F643" s="491" t="s">
        <v>245</v>
      </c>
      <c r="G643" s="677"/>
      <c r="H643" s="143"/>
      <c r="I643" s="143"/>
      <c r="J643" s="143"/>
      <c r="K643" s="143"/>
      <c r="L643" s="143"/>
      <c r="M643" s="143"/>
      <c r="N643" s="143"/>
      <c r="O643" s="184" t="s">
        <v>475</v>
      </c>
      <c r="P643" s="133" t="s">
        <v>265</v>
      </c>
      <c r="Q643" s="133" t="s">
        <v>151</v>
      </c>
      <c r="R643" s="294" t="s">
        <v>397</v>
      </c>
      <c r="S643" s="259">
        <f t="shared" si="56"/>
        <v>2528803.7999999998</v>
      </c>
      <c r="T643" s="259">
        <f t="shared" si="56"/>
        <v>2528803.7999999998</v>
      </c>
      <c r="U643" s="446">
        <f t="shared" si="53"/>
        <v>100</v>
      </c>
    </row>
    <row r="644" spans="1:21" s="102" customFormat="1" ht="49.5" customHeight="1">
      <c r="A644" s="99"/>
      <c r="B644" s="131"/>
      <c r="C644" s="132"/>
      <c r="D644" s="53"/>
      <c r="E644" s="123"/>
      <c r="F644" s="491" t="s">
        <v>463</v>
      </c>
      <c r="G644" s="712"/>
      <c r="H644" s="143"/>
      <c r="I644" s="143"/>
      <c r="J644" s="143"/>
      <c r="K644" s="143"/>
      <c r="L644" s="143"/>
      <c r="M644" s="143"/>
      <c r="N644" s="143"/>
      <c r="O644" s="184" t="s">
        <v>475</v>
      </c>
      <c r="P644" s="133" t="s">
        <v>265</v>
      </c>
      <c r="Q644" s="133" t="s">
        <v>151</v>
      </c>
      <c r="R644" s="294" t="s">
        <v>462</v>
      </c>
      <c r="S644" s="259">
        <v>2528803.7999999998</v>
      </c>
      <c r="T644" s="259">
        <v>2528803.7999999998</v>
      </c>
      <c r="U644" s="446">
        <f t="shared" si="53"/>
        <v>100</v>
      </c>
    </row>
    <row r="645" spans="1:21" s="102" customFormat="1" ht="26.25" customHeight="1">
      <c r="A645" s="99"/>
      <c r="B645" s="131"/>
      <c r="C645" s="132"/>
      <c r="D645" s="53"/>
      <c r="E645" s="123"/>
      <c r="F645" s="491" t="s">
        <v>403</v>
      </c>
      <c r="G645" s="677"/>
      <c r="H645" s="143"/>
      <c r="I645" s="143"/>
      <c r="J645" s="143"/>
      <c r="K645" s="143"/>
      <c r="L645" s="143"/>
      <c r="M645" s="143"/>
      <c r="N645" s="143"/>
      <c r="O645" s="184" t="s">
        <v>475</v>
      </c>
      <c r="P645" s="133" t="s">
        <v>404</v>
      </c>
      <c r="Q645" s="133" t="s">
        <v>488</v>
      </c>
      <c r="R645" s="294" t="s">
        <v>309</v>
      </c>
      <c r="S645" s="259">
        <f>S646</f>
        <v>8713264</v>
      </c>
      <c r="T645" s="259">
        <f>T646</f>
        <v>8713120</v>
      </c>
      <c r="U645" s="446">
        <f t="shared" si="53"/>
        <v>99.99834734721685</v>
      </c>
    </row>
    <row r="646" spans="1:21" s="102" customFormat="1" ht="30.75" customHeight="1">
      <c r="A646" s="99"/>
      <c r="B646" s="131"/>
      <c r="C646" s="132"/>
      <c r="D646" s="53"/>
      <c r="E646" s="123"/>
      <c r="F646" s="491" t="s">
        <v>412</v>
      </c>
      <c r="G646" s="491"/>
      <c r="H646" s="491"/>
      <c r="I646" s="143"/>
      <c r="J646" s="143"/>
      <c r="K646" s="143"/>
      <c r="L646" s="143"/>
      <c r="M646" s="143"/>
      <c r="N646" s="143"/>
      <c r="O646" s="184" t="s">
        <v>475</v>
      </c>
      <c r="P646" s="133" t="s">
        <v>404</v>
      </c>
      <c r="Q646" s="133" t="s">
        <v>471</v>
      </c>
      <c r="R646" s="294" t="s">
        <v>309</v>
      </c>
      <c r="S646" s="259">
        <f>S647</f>
        <v>8713264</v>
      </c>
      <c r="T646" s="259">
        <f>T647</f>
        <v>8713120</v>
      </c>
      <c r="U646" s="446">
        <f t="shared" si="53"/>
        <v>99.99834734721685</v>
      </c>
    </row>
    <row r="647" spans="1:21" s="102" customFormat="1" ht="34.5" customHeight="1">
      <c r="A647" s="99"/>
      <c r="B647" s="131"/>
      <c r="C647" s="132"/>
      <c r="D647" s="53"/>
      <c r="E647" s="123"/>
      <c r="F647" s="491" t="s">
        <v>413</v>
      </c>
      <c r="G647" s="491"/>
      <c r="H647" s="225"/>
      <c r="I647" s="143"/>
      <c r="J647" s="143"/>
      <c r="K647" s="143"/>
      <c r="L647" s="143"/>
      <c r="M647" s="143"/>
      <c r="N647" s="143"/>
      <c r="O647" s="184" t="s">
        <v>475</v>
      </c>
      <c r="P647" s="133" t="s">
        <v>404</v>
      </c>
      <c r="Q647" s="133" t="s">
        <v>472</v>
      </c>
      <c r="R647" s="294" t="s">
        <v>309</v>
      </c>
      <c r="S647" s="259">
        <f>S660+S648</f>
        <v>8713264</v>
      </c>
      <c r="T647" s="259">
        <f>T660+T648</f>
        <v>8713120</v>
      </c>
      <c r="U647" s="446">
        <f t="shared" si="53"/>
        <v>99.99834734721685</v>
      </c>
    </row>
    <row r="648" spans="1:21" s="102" customFormat="1" ht="52.5" customHeight="1">
      <c r="A648" s="99"/>
      <c r="B648" s="131"/>
      <c r="C648" s="132"/>
      <c r="D648" s="53"/>
      <c r="E648" s="123"/>
      <c r="F648" s="518" t="s">
        <v>45</v>
      </c>
      <c r="G648" s="522"/>
      <c r="H648" s="225"/>
      <c r="I648" s="143"/>
      <c r="J648" s="143"/>
      <c r="K648" s="143"/>
      <c r="L648" s="143"/>
      <c r="M648" s="143"/>
      <c r="N648" s="143"/>
      <c r="O648" s="184" t="s">
        <v>475</v>
      </c>
      <c r="P648" s="133" t="s">
        <v>404</v>
      </c>
      <c r="Q648" s="133" t="s">
        <v>34</v>
      </c>
      <c r="R648" s="294" t="s">
        <v>309</v>
      </c>
      <c r="S648" s="259">
        <f>S652+S649+S657</f>
        <v>8683264</v>
      </c>
      <c r="T648" s="259">
        <f>T652+T649+T657</f>
        <v>8683120</v>
      </c>
      <c r="U648" s="446">
        <f t="shared" si="53"/>
        <v>99.998341637430343</v>
      </c>
    </row>
    <row r="649" spans="1:21" s="102" customFormat="1" ht="52.5" customHeight="1">
      <c r="A649" s="99"/>
      <c r="B649" s="131"/>
      <c r="C649" s="132"/>
      <c r="D649" s="53"/>
      <c r="E649" s="123"/>
      <c r="F649" s="518" t="s">
        <v>419</v>
      </c>
      <c r="G649" s="695"/>
      <c r="H649" s="225"/>
      <c r="I649" s="143"/>
      <c r="J649" s="143"/>
      <c r="K649" s="143"/>
      <c r="L649" s="143"/>
      <c r="M649" s="143"/>
      <c r="N649" s="143"/>
      <c r="O649" s="184" t="s">
        <v>475</v>
      </c>
      <c r="P649" s="133" t="s">
        <v>404</v>
      </c>
      <c r="Q649" s="133" t="s">
        <v>47</v>
      </c>
      <c r="R649" s="294" t="s">
        <v>309</v>
      </c>
      <c r="S649" s="259">
        <f>S650</f>
        <v>83270</v>
      </c>
      <c r="T649" s="259">
        <f>T650</f>
        <v>83126</v>
      </c>
      <c r="U649" s="446">
        <f t="shared" si="53"/>
        <v>99.827068572114811</v>
      </c>
    </row>
    <row r="650" spans="1:21" s="102" customFormat="1" ht="37.5" customHeight="1">
      <c r="A650" s="99"/>
      <c r="B650" s="131"/>
      <c r="C650" s="132"/>
      <c r="D650" s="53"/>
      <c r="E650" s="123"/>
      <c r="F650" s="484" t="s">
        <v>380</v>
      </c>
      <c r="G650" s="697"/>
      <c r="H650" s="225"/>
      <c r="I650" s="143"/>
      <c r="J650" s="143"/>
      <c r="K650" s="143"/>
      <c r="L650" s="143"/>
      <c r="M650" s="143"/>
      <c r="N650" s="143"/>
      <c r="O650" s="184" t="s">
        <v>475</v>
      </c>
      <c r="P650" s="133" t="s">
        <v>404</v>
      </c>
      <c r="Q650" s="133" t="s">
        <v>47</v>
      </c>
      <c r="R650" s="294" t="s">
        <v>379</v>
      </c>
      <c r="S650" s="259">
        <f>S651</f>
        <v>83270</v>
      </c>
      <c r="T650" s="259">
        <f>T651</f>
        <v>83126</v>
      </c>
      <c r="U650" s="446">
        <f t="shared" si="53"/>
        <v>99.827068572114811</v>
      </c>
    </row>
    <row r="651" spans="1:21" s="102" customFormat="1" ht="52.5" customHeight="1">
      <c r="A651" s="99"/>
      <c r="B651" s="131"/>
      <c r="C651" s="132"/>
      <c r="D651" s="53"/>
      <c r="E651" s="123"/>
      <c r="F651" s="484" t="s">
        <v>449</v>
      </c>
      <c r="G651" s="674"/>
      <c r="H651" s="225"/>
      <c r="I651" s="143"/>
      <c r="J651" s="143"/>
      <c r="K651" s="143"/>
      <c r="L651" s="143"/>
      <c r="M651" s="143"/>
      <c r="N651" s="143"/>
      <c r="O651" s="184" t="s">
        <v>475</v>
      </c>
      <c r="P651" s="133" t="s">
        <v>404</v>
      </c>
      <c r="Q651" s="133" t="s">
        <v>47</v>
      </c>
      <c r="R651" s="294" t="s">
        <v>448</v>
      </c>
      <c r="S651" s="259">
        <v>83270</v>
      </c>
      <c r="T651" s="259">
        <v>83126</v>
      </c>
      <c r="U651" s="446">
        <f t="shared" si="53"/>
        <v>99.827068572114811</v>
      </c>
    </row>
    <row r="652" spans="1:21" s="102" customFormat="1" ht="34.5" customHeight="1">
      <c r="A652" s="99"/>
      <c r="B652" s="131"/>
      <c r="C652" s="132"/>
      <c r="D652" s="53"/>
      <c r="E652" s="123"/>
      <c r="F652" s="518" t="s">
        <v>415</v>
      </c>
      <c r="G652" s="522"/>
      <c r="H652" s="225"/>
      <c r="I652" s="143"/>
      <c r="J652" s="143"/>
      <c r="K652" s="143"/>
      <c r="L652" s="143"/>
      <c r="M652" s="143"/>
      <c r="N652" s="143"/>
      <c r="O652" s="184" t="s">
        <v>475</v>
      </c>
      <c r="P652" s="133" t="s">
        <v>404</v>
      </c>
      <c r="Q652" s="133" t="s">
        <v>41</v>
      </c>
      <c r="R652" s="294" t="s">
        <v>309</v>
      </c>
      <c r="S652" s="259">
        <f>S655+S653</f>
        <v>1751994</v>
      </c>
      <c r="T652" s="259">
        <f>T655+T653</f>
        <v>1751994</v>
      </c>
      <c r="U652" s="446">
        <f t="shared" si="53"/>
        <v>100</v>
      </c>
    </row>
    <row r="653" spans="1:21" s="102" customFormat="1" ht="34.5" customHeight="1">
      <c r="A653" s="99"/>
      <c r="B653" s="131"/>
      <c r="C653" s="132"/>
      <c r="D653" s="53"/>
      <c r="E653" s="123"/>
      <c r="F653" s="484" t="s">
        <v>380</v>
      </c>
      <c r="G653" s="697"/>
      <c r="H653" s="225"/>
      <c r="I653" s="143"/>
      <c r="J653" s="143"/>
      <c r="K653" s="143"/>
      <c r="L653" s="143"/>
      <c r="M653" s="143"/>
      <c r="N653" s="143"/>
      <c r="O653" s="184" t="s">
        <v>475</v>
      </c>
      <c r="P653" s="133" t="s">
        <v>404</v>
      </c>
      <c r="Q653" s="133" t="s">
        <v>41</v>
      </c>
      <c r="R653" s="294" t="s">
        <v>379</v>
      </c>
      <c r="S653" s="259">
        <f>S654</f>
        <v>39994</v>
      </c>
      <c r="T653" s="259">
        <f>T654</f>
        <v>39994</v>
      </c>
      <c r="U653" s="446">
        <f t="shared" si="53"/>
        <v>100</v>
      </c>
    </row>
    <row r="654" spans="1:21" s="102" customFormat="1" ht="50.25" customHeight="1">
      <c r="A654" s="99"/>
      <c r="B654" s="131"/>
      <c r="C654" s="132"/>
      <c r="D654" s="53"/>
      <c r="E654" s="123"/>
      <c r="F654" s="484" t="s">
        <v>449</v>
      </c>
      <c r="G654" s="674"/>
      <c r="H654" s="225"/>
      <c r="I654" s="143"/>
      <c r="J654" s="143"/>
      <c r="K654" s="143"/>
      <c r="L654" s="143"/>
      <c r="M654" s="143"/>
      <c r="N654" s="143"/>
      <c r="O654" s="184" t="s">
        <v>475</v>
      </c>
      <c r="P654" s="133" t="s">
        <v>404</v>
      </c>
      <c r="Q654" s="133" t="s">
        <v>41</v>
      </c>
      <c r="R654" s="294" t="s">
        <v>448</v>
      </c>
      <c r="S654" s="259">
        <v>39994</v>
      </c>
      <c r="T654" s="259">
        <v>39994</v>
      </c>
      <c r="U654" s="446">
        <f t="shared" si="53"/>
        <v>100</v>
      </c>
    </row>
    <row r="655" spans="1:21" s="102" customFormat="1" ht="34.5" customHeight="1">
      <c r="A655" s="99"/>
      <c r="B655" s="131"/>
      <c r="C655" s="132"/>
      <c r="D655" s="53"/>
      <c r="E655" s="123"/>
      <c r="F655" s="491" t="s">
        <v>245</v>
      </c>
      <c r="G655" s="677"/>
      <c r="H655" s="225"/>
      <c r="I655" s="143"/>
      <c r="J655" s="143"/>
      <c r="K655" s="143"/>
      <c r="L655" s="143"/>
      <c r="M655" s="143"/>
      <c r="N655" s="143"/>
      <c r="O655" s="184" t="s">
        <v>475</v>
      </c>
      <c r="P655" s="133" t="s">
        <v>404</v>
      </c>
      <c r="Q655" s="133" t="s">
        <v>41</v>
      </c>
      <c r="R655" s="294" t="s">
        <v>397</v>
      </c>
      <c r="S655" s="259">
        <f>S656</f>
        <v>1712000</v>
      </c>
      <c r="T655" s="259">
        <f>T656</f>
        <v>1712000</v>
      </c>
      <c r="U655" s="446">
        <f t="shared" si="53"/>
        <v>100</v>
      </c>
    </row>
    <row r="656" spans="1:21" s="102" customFormat="1" ht="50.25" customHeight="1">
      <c r="A656" s="99"/>
      <c r="B656" s="131"/>
      <c r="C656" s="132"/>
      <c r="D656" s="53"/>
      <c r="E656" s="123"/>
      <c r="F656" s="491" t="s">
        <v>463</v>
      </c>
      <c r="G656" s="712"/>
      <c r="H656" s="225"/>
      <c r="I656" s="143"/>
      <c r="J656" s="143"/>
      <c r="K656" s="143"/>
      <c r="L656" s="143"/>
      <c r="M656" s="143"/>
      <c r="N656" s="143"/>
      <c r="O656" s="184" t="s">
        <v>475</v>
      </c>
      <c r="P656" s="133" t="s">
        <v>404</v>
      </c>
      <c r="Q656" s="133" t="s">
        <v>41</v>
      </c>
      <c r="R656" s="294" t="s">
        <v>462</v>
      </c>
      <c r="S656" s="259">
        <v>1712000</v>
      </c>
      <c r="T656" s="259">
        <v>1712000</v>
      </c>
      <c r="U656" s="446">
        <f t="shared" si="53"/>
        <v>100</v>
      </c>
    </row>
    <row r="657" spans="1:21" s="102" customFormat="1" ht="37.5" customHeight="1">
      <c r="A657" s="99"/>
      <c r="B657" s="131"/>
      <c r="C657" s="132"/>
      <c r="D657" s="53"/>
      <c r="E657" s="123"/>
      <c r="F657" s="518" t="s">
        <v>546</v>
      </c>
      <c r="G657" s="695"/>
      <c r="H657" s="143"/>
      <c r="I657" s="143"/>
      <c r="J657" s="143"/>
      <c r="K657" s="143"/>
      <c r="L657" s="143"/>
      <c r="M657" s="143"/>
      <c r="N657" s="143"/>
      <c r="O657" s="184" t="s">
        <v>475</v>
      </c>
      <c r="P657" s="133" t="s">
        <v>404</v>
      </c>
      <c r="Q657" s="133" t="s">
        <v>547</v>
      </c>
      <c r="R657" s="294" t="s">
        <v>309</v>
      </c>
      <c r="S657" s="259">
        <f>S658</f>
        <v>6848000</v>
      </c>
      <c r="T657" s="259">
        <f>T658</f>
        <v>6848000</v>
      </c>
      <c r="U657" s="446">
        <f t="shared" si="53"/>
        <v>100</v>
      </c>
    </row>
    <row r="658" spans="1:21" s="102" customFormat="1" ht="33.75" customHeight="1">
      <c r="A658" s="99"/>
      <c r="B658" s="131"/>
      <c r="C658" s="132"/>
      <c r="D658" s="53"/>
      <c r="E658" s="123"/>
      <c r="F658" s="491" t="s">
        <v>245</v>
      </c>
      <c r="G658" s="677"/>
      <c r="H658" s="143"/>
      <c r="I658" s="143"/>
      <c r="J658" s="143"/>
      <c r="K658" s="143"/>
      <c r="L658" s="143"/>
      <c r="M658" s="143"/>
      <c r="N658" s="143"/>
      <c r="O658" s="184" t="s">
        <v>475</v>
      </c>
      <c r="P658" s="133" t="s">
        <v>404</v>
      </c>
      <c r="Q658" s="133" t="s">
        <v>547</v>
      </c>
      <c r="R658" s="294" t="s">
        <v>397</v>
      </c>
      <c r="S658" s="259">
        <f>S659</f>
        <v>6848000</v>
      </c>
      <c r="T658" s="259">
        <f>T659</f>
        <v>6848000</v>
      </c>
      <c r="U658" s="446">
        <f t="shared" si="53"/>
        <v>100</v>
      </c>
    </row>
    <row r="659" spans="1:21" s="102" customFormat="1" ht="49.5" customHeight="1">
      <c r="A659" s="99"/>
      <c r="B659" s="131"/>
      <c r="C659" s="132"/>
      <c r="D659" s="53"/>
      <c r="E659" s="123"/>
      <c r="F659" s="491" t="s">
        <v>463</v>
      </c>
      <c r="G659" s="712"/>
      <c r="H659" s="143"/>
      <c r="I659" s="143"/>
      <c r="J659" s="143"/>
      <c r="K659" s="143"/>
      <c r="L659" s="143"/>
      <c r="M659" s="143"/>
      <c r="N659" s="143"/>
      <c r="O659" s="184" t="s">
        <v>475</v>
      </c>
      <c r="P659" s="133" t="s">
        <v>404</v>
      </c>
      <c r="Q659" s="133" t="s">
        <v>547</v>
      </c>
      <c r="R659" s="294" t="s">
        <v>462</v>
      </c>
      <c r="S659" s="259">
        <v>6848000</v>
      </c>
      <c r="T659" s="259">
        <v>6848000</v>
      </c>
      <c r="U659" s="446">
        <f t="shared" si="53"/>
        <v>100</v>
      </c>
    </row>
    <row r="660" spans="1:21" s="102" customFormat="1" ht="49.5" customHeight="1">
      <c r="A660" s="99"/>
      <c r="B660" s="131"/>
      <c r="C660" s="132"/>
      <c r="D660" s="53"/>
      <c r="E660" s="123"/>
      <c r="F660" s="491" t="s">
        <v>218</v>
      </c>
      <c r="G660" s="715"/>
      <c r="H660" s="143"/>
      <c r="I660" s="143"/>
      <c r="J660" s="143"/>
      <c r="K660" s="143"/>
      <c r="L660" s="143"/>
      <c r="M660" s="143"/>
      <c r="N660" s="143"/>
      <c r="O660" s="184" t="s">
        <v>475</v>
      </c>
      <c r="P660" s="133" t="s">
        <v>404</v>
      </c>
      <c r="Q660" s="133" t="s">
        <v>34</v>
      </c>
      <c r="R660" s="294" t="s">
        <v>309</v>
      </c>
      <c r="S660" s="259">
        <f t="shared" ref="S660:T662" si="57">S661</f>
        <v>30000</v>
      </c>
      <c r="T660" s="259">
        <f t="shared" si="57"/>
        <v>30000</v>
      </c>
      <c r="U660" s="446">
        <f t="shared" si="53"/>
        <v>100</v>
      </c>
    </row>
    <row r="661" spans="1:21" s="102" customFormat="1" ht="49.5" customHeight="1">
      <c r="A661" s="99"/>
      <c r="B661" s="131"/>
      <c r="C661" s="132"/>
      <c r="D661" s="53"/>
      <c r="E661" s="123"/>
      <c r="F661" s="491" t="s">
        <v>55</v>
      </c>
      <c r="G661" s="715"/>
      <c r="H661" s="143"/>
      <c r="I661" s="143"/>
      <c r="J661" s="143"/>
      <c r="K661" s="143"/>
      <c r="L661" s="143"/>
      <c r="M661" s="143"/>
      <c r="N661" s="143"/>
      <c r="O661" s="184" t="s">
        <v>475</v>
      </c>
      <c r="P661" s="133" t="s">
        <v>404</v>
      </c>
      <c r="Q661" s="133" t="s">
        <v>56</v>
      </c>
      <c r="R661" s="294" t="s">
        <v>309</v>
      </c>
      <c r="S661" s="259">
        <f t="shared" si="57"/>
        <v>30000</v>
      </c>
      <c r="T661" s="259">
        <f t="shared" si="57"/>
        <v>30000</v>
      </c>
      <c r="U661" s="446">
        <f t="shared" si="53"/>
        <v>100</v>
      </c>
    </row>
    <row r="662" spans="1:21" s="102" customFormat="1" ht="41.25" customHeight="1">
      <c r="A662" s="99"/>
      <c r="B662" s="131"/>
      <c r="C662" s="132"/>
      <c r="D662" s="53"/>
      <c r="E662" s="123"/>
      <c r="F662" s="491" t="s">
        <v>245</v>
      </c>
      <c r="G662" s="677"/>
      <c r="H662" s="143"/>
      <c r="I662" s="143"/>
      <c r="J662" s="143"/>
      <c r="K662" s="143"/>
      <c r="L662" s="143"/>
      <c r="M662" s="143"/>
      <c r="N662" s="143"/>
      <c r="O662" s="184" t="s">
        <v>475</v>
      </c>
      <c r="P662" s="133" t="s">
        <v>404</v>
      </c>
      <c r="Q662" s="133" t="s">
        <v>56</v>
      </c>
      <c r="R662" s="294" t="s">
        <v>397</v>
      </c>
      <c r="S662" s="259">
        <f t="shared" si="57"/>
        <v>30000</v>
      </c>
      <c r="T662" s="259">
        <f t="shared" si="57"/>
        <v>30000</v>
      </c>
      <c r="U662" s="446">
        <f t="shared" si="53"/>
        <v>100</v>
      </c>
    </row>
    <row r="663" spans="1:21" s="102" customFormat="1" ht="49.5" customHeight="1">
      <c r="A663" s="99"/>
      <c r="B663" s="131"/>
      <c r="C663" s="132"/>
      <c r="D663" s="53"/>
      <c r="E663" s="123"/>
      <c r="F663" s="491" t="s">
        <v>463</v>
      </c>
      <c r="G663" s="712"/>
      <c r="H663" s="143"/>
      <c r="I663" s="143"/>
      <c r="J663" s="143"/>
      <c r="K663" s="143"/>
      <c r="L663" s="143"/>
      <c r="M663" s="143"/>
      <c r="N663" s="143"/>
      <c r="O663" s="184" t="s">
        <v>475</v>
      </c>
      <c r="P663" s="133" t="s">
        <v>404</v>
      </c>
      <c r="Q663" s="133" t="s">
        <v>56</v>
      </c>
      <c r="R663" s="294" t="s">
        <v>462</v>
      </c>
      <c r="S663" s="259">
        <v>30000</v>
      </c>
      <c r="T663" s="259">
        <v>30000</v>
      </c>
      <c r="U663" s="446">
        <f t="shared" si="53"/>
        <v>100</v>
      </c>
    </row>
    <row r="664" spans="1:21" s="102" customFormat="1" ht="32.25" customHeight="1">
      <c r="A664" s="99"/>
      <c r="B664" s="131"/>
      <c r="C664" s="132"/>
      <c r="D664" s="53"/>
      <c r="E664" s="123"/>
      <c r="F664" s="757" t="s">
        <v>406</v>
      </c>
      <c r="G664" s="757"/>
      <c r="H664" s="143"/>
      <c r="I664" s="143"/>
      <c r="J664" s="143"/>
      <c r="K664" s="143"/>
      <c r="L664" s="143"/>
      <c r="M664" s="143"/>
      <c r="N664" s="143"/>
      <c r="O664" s="141" t="s">
        <v>475</v>
      </c>
      <c r="P664" s="139" t="s">
        <v>357</v>
      </c>
      <c r="Q664" s="139" t="s">
        <v>473</v>
      </c>
      <c r="R664" s="355" t="s">
        <v>309</v>
      </c>
      <c r="S664" s="263">
        <f>S666</f>
        <v>600000</v>
      </c>
      <c r="T664" s="263">
        <f>T666</f>
        <v>599999.63</v>
      </c>
      <c r="U664" s="445">
        <f t="shared" si="53"/>
        <v>99.999938333333333</v>
      </c>
    </row>
    <row r="665" spans="1:21" s="102" customFormat="1" ht="27" customHeight="1">
      <c r="A665" s="99"/>
      <c r="B665" s="131"/>
      <c r="C665" s="132"/>
      <c r="D665" s="53"/>
      <c r="E665" s="123"/>
      <c r="F665" s="482" t="s">
        <v>407</v>
      </c>
      <c r="G665" s="494"/>
      <c r="H665" s="143"/>
      <c r="I665" s="143"/>
      <c r="J665" s="143"/>
      <c r="K665" s="143"/>
      <c r="L665" s="143"/>
      <c r="M665" s="143"/>
      <c r="N665" s="143"/>
      <c r="O665" s="184" t="s">
        <v>475</v>
      </c>
      <c r="P665" s="133" t="s">
        <v>356</v>
      </c>
      <c r="Q665" s="133" t="s">
        <v>473</v>
      </c>
      <c r="R665" s="294" t="s">
        <v>309</v>
      </c>
      <c r="S665" s="264">
        <f>S666</f>
        <v>600000</v>
      </c>
      <c r="T665" s="264">
        <f>T666</f>
        <v>599999.63</v>
      </c>
      <c r="U665" s="446">
        <f t="shared" si="53"/>
        <v>99.999938333333333</v>
      </c>
    </row>
    <row r="666" spans="1:21" s="102" customFormat="1" ht="48.75" customHeight="1">
      <c r="A666" s="99"/>
      <c r="B666" s="131"/>
      <c r="C666" s="132"/>
      <c r="D666" s="53"/>
      <c r="E666" s="123"/>
      <c r="F666" s="491" t="s">
        <v>216</v>
      </c>
      <c r="G666" s="677"/>
      <c r="H666" s="143"/>
      <c r="I666" s="143"/>
      <c r="J666" s="143"/>
      <c r="K666" s="143"/>
      <c r="L666" s="143"/>
      <c r="M666" s="143"/>
      <c r="N666" s="143"/>
      <c r="O666" s="184" t="s">
        <v>475</v>
      </c>
      <c r="P666" s="133" t="s">
        <v>356</v>
      </c>
      <c r="Q666" s="133" t="s">
        <v>492</v>
      </c>
      <c r="R666" s="294" t="s">
        <v>309</v>
      </c>
      <c r="S666" s="259">
        <f>S667</f>
        <v>600000</v>
      </c>
      <c r="T666" s="259">
        <f>T667</f>
        <v>599999.63</v>
      </c>
      <c r="U666" s="446">
        <f t="shared" si="53"/>
        <v>99.999938333333333</v>
      </c>
    </row>
    <row r="667" spans="1:21" s="102" customFormat="1" ht="51.75" customHeight="1">
      <c r="A667" s="99"/>
      <c r="B667" s="131"/>
      <c r="C667" s="132"/>
      <c r="D667" s="53"/>
      <c r="E667" s="123"/>
      <c r="F667" s="491" t="s">
        <v>248</v>
      </c>
      <c r="G667" s="677"/>
      <c r="H667" s="143"/>
      <c r="I667" s="143"/>
      <c r="J667" s="143"/>
      <c r="K667" s="143"/>
      <c r="L667" s="143"/>
      <c r="M667" s="143"/>
      <c r="N667" s="143"/>
      <c r="O667" s="184" t="s">
        <v>475</v>
      </c>
      <c r="P667" s="133" t="s">
        <v>356</v>
      </c>
      <c r="Q667" s="133" t="s">
        <v>493</v>
      </c>
      <c r="R667" s="294" t="s">
        <v>309</v>
      </c>
      <c r="S667" s="259">
        <f>S669</f>
        <v>600000</v>
      </c>
      <c r="T667" s="259">
        <f>T669</f>
        <v>599999.63</v>
      </c>
      <c r="U667" s="446">
        <f t="shared" si="53"/>
        <v>99.999938333333333</v>
      </c>
    </row>
    <row r="668" spans="1:21" s="102" customFormat="1" ht="51.75" customHeight="1">
      <c r="A668" s="99"/>
      <c r="B668" s="131"/>
      <c r="C668" s="132"/>
      <c r="D668" s="53"/>
      <c r="E668" s="123"/>
      <c r="F668" s="518" t="s">
        <v>215</v>
      </c>
      <c r="G668" s="695"/>
      <c r="H668" s="143"/>
      <c r="I668" s="143"/>
      <c r="J668" s="143"/>
      <c r="K668" s="143"/>
      <c r="L668" s="143"/>
      <c r="M668" s="143"/>
      <c r="N668" s="143"/>
      <c r="O668" s="184" t="s">
        <v>475</v>
      </c>
      <c r="P668" s="133" t="s">
        <v>356</v>
      </c>
      <c r="Q668" s="133" t="s">
        <v>155</v>
      </c>
      <c r="R668" s="294" t="s">
        <v>309</v>
      </c>
      <c r="S668" s="259">
        <f t="shared" ref="S668:T670" si="58">S669</f>
        <v>600000</v>
      </c>
      <c r="T668" s="259">
        <f t="shared" si="58"/>
        <v>599999.63</v>
      </c>
      <c r="U668" s="446">
        <f t="shared" si="53"/>
        <v>99.999938333333333</v>
      </c>
    </row>
    <row r="669" spans="1:21" s="102" customFormat="1" ht="51.75" customHeight="1">
      <c r="A669" s="99"/>
      <c r="B669" s="131"/>
      <c r="C669" s="132"/>
      <c r="D669" s="53"/>
      <c r="E669" s="123"/>
      <c r="F669" s="491" t="s">
        <v>443</v>
      </c>
      <c r="G669" s="715"/>
      <c r="H669" s="143"/>
      <c r="I669" s="143"/>
      <c r="J669" s="143"/>
      <c r="K669" s="143"/>
      <c r="L669" s="143"/>
      <c r="M669" s="143"/>
      <c r="N669" s="143"/>
      <c r="O669" s="184" t="s">
        <v>475</v>
      </c>
      <c r="P669" s="133" t="s">
        <v>356</v>
      </c>
      <c r="Q669" s="133" t="s">
        <v>156</v>
      </c>
      <c r="R669" s="294" t="s">
        <v>309</v>
      </c>
      <c r="S669" s="259">
        <f t="shared" si="58"/>
        <v>600000</v>
      </c>
      <c r="T669" s="259">
        <f t="shared" si="58"/>
        <v>599999.63</v>
      </c>
      <c r="U669" s="446">
        <f t="shared" si="53"/>
        <v>99.999938333333333</v>
      </c>
    </row>
    <row r="670" spans="1:21" s="102" customFormat="1" ht="32.25" customHeight="1">
      <c r="A670" s="99"/>
      <c r="B670" s="131"/>
      <c r="C670" s="132"/>
      <c r="D670" s="53"/>
      <c r="E670" s="123"/>
      <c r="F670" s="491" t="s">
        <v>380</v>
      </c>
      <c r="G670" s="715"/>
      <c r="H670" s="143"/>
      <c r="I670" s="143"/>
      <c r="J670" s="143"/>
      <c r="K670" s="143"/>
      <c r="L670" s="143"/>
      <c r="M670" s="143"/>
      <c r="N670" s="143"/>
      <c r="O670" s="184" t="s">
        <v>475</v>
      </c>
      <c r="P670" s="133" t="s">
        <v>356</v>
      </c>
      <c r="Q670" s="133" t="s">
        <v>156</v>
      </c>
      <c r="R670" s="294" t="s">
        <v>379</v>
      </c>
      <c r="S670" s="259">
        <f t="shared" si="58"/>
        <v>600000</v>
      </c>
      <c r="T670" s="259">
        <f t="shared" si="58"/>
        <v>599999.63</v>
      </c>
      <c r="U670" s="446">
        <f t="shared" si="53"/>
        <v>99.999938333333333</v>
      </c>
    </row>
    <row r="671" spans="1:21" s="102" customFormat="1" ht="48.75" customHeight="1">
      <c r="A671" s="99"/>
      <c r="B671" s="131"/>
      <c r="C671" s="132"/>
      <c r="D671" s="53"/>
      <c r="E671" s="123"/>
      <c r="F671" s="491" t="s">
        <v>449</v>
      </c>
      <c r="G671" s="677"/>
      <c r="H671" s="143"/>
      <c r="I671" s="143"/>
      <c r="J671" s="143"/>
      <c r="K671" s="143"/>
      <c r="L671" s="143"/>
      <c r="M671" s="143"/>
      <c r="N671" s="143"/>
      <c r="O671" s="184" t="s">
        <v>475</v>
      </c>
      <c r="P671" s="133" t="s">
        <v>356</v>
      </c>
      <c r="Q671" s="133" t="s">
        <v>156</v>
      </c>
      <c r="R671" s="294" t="s">
        <v>448</v>
      </c>
      <c r="S671" s="259">
        <v>600000</v>
      </c>
      <c r="T671" s="259">
        <v>599999.63</v>
      </c>
      <c r="U671" s="446">
        <f t="shared" si="53"/>
        <v>99.999938333333333</v>
      </c>
    </row>
    <row r="672" spans="1:21" s="102" customFormat="1" ht="32.25" customHeight="1">
      <c r="A672" s="99"/>
      <c r="B672" s="131"/>
      <c r="C672" s="132"/>
      <c r="D672" s="53"/>
      <c r="E672" s="123"/>
      <c r="F672" s="681" t="s">
        <v>358</v>
      </c>
      <c r="G672" s="681"/>
      <c r="H672" s="143"/>
      <c r="I672" s="143"/>
      <c r="J672" s="143"/>
      <c r="K672" s="143"/>
      <c r="L672" s="143"/>
      <c r="M672" s="143"/>
      <c r="N672" s="143"/>
      <c r="O672" s="141" t="s">
        <v>475</v>
      </c>
      <c r="P672" s="139" t="s">
        <v>359</v>
      </c>
      <c r="Q672" s="139" t="s">
        <v>473</v>
      </c>
      <c r="R672" s="355" t="s">
        <v>309</v>
      </c>
      <c r="S672" s="260">
        <f>S673</f>
        <v>902200.38</v>
      </c>
      <c r="T672" s="260">
        <f>T673</f>
        <v>864430.38</v>
      </c>
      <c r="U672" s="445">
        <f t="shared" si="53"/>
        <v>95.813568599915683</v>
      </c>
    </row>
    <row r="673" spans="1:21" s="102" customFormat="1" ht="32.25" customHeight="1">
      <c r="A673" s="99"/>
      <c r="B673" s="131"/>
      <c r="C673" s="132"/>
      <c r="D673" s="53"/>
      <c r="E673" s="123"/>
      <c r="F673" s="568" t="s">
        <v>408</v>
      </c>
      <c r="G673" s="568"/>
      <c r="H673" s="143"/>
      <c r="I673" s="143"/>
      <c r="J673" s="143"/>
      <c r="K673" s="143"/>
      <c r="L673" s="143"/>
      <c r="M673" s="143"/>
      <c r="N673" s="143"/>
      <c r="O673" s="184" t="s">
        <v>475</v>
      </c>
      <c r="P673" s="133" t="s">
        <v>360</v>
      </c>
      <c r="Q673" s="133" t="s">
        <v>473</v>
      </c>
      <c r="R673" s="294" t="s">
        <v>309</v>
      </c>
      <c r="S673" s="262">
        <f>S674</f>
        <v>902200.38</v>
      </c>
      <c r="T673" s="262">
        <f>T674</f>
        <v>864430.38</v>
      </c>
      <c r="U673" s="446">
        <f t="shared" si="53"/>
        <v>95.813568599915683</v>
      </c>
    </row>
    <row r="674" spans="1:21" s="102" customFormat="1" ht="39" customHeight="1">
      <c r="A674" s="99"/>
      <c r="B674" s="131"/>
      <c r="C674" s="132"/>
      <c r="D674" s="53"/>
      <c r="E674" s="123"/>
      <c r="F674" s="568" t="s">
        <v>217</v>
      </c>
      <c r="G674" s="568"/>
      <c r="H674" s="143"/>
      <c r="I674" s="143"/>
      <c r="J674" s="143"/>
      <c r="K674" s="143"/>
      <c r="L674" s="143"/>
      <c r="M674" s="143"/>
      <c r="N674" s="143"/>
      <c r="O674" s="184" t="s">
        <v>475</v>
      </c>
      <c r="P674" s="133" t="s">
        <v>360</v>
      </c>
      <c r="Q674" s="133" t="s">
        <v>479</v>
      </c>
      <c r="R674" s="294" t="s">
        <v>309</v>
      </c>
      <c r="S674" s="262">
        <f>S677+S680</f>
        <v>902200.38</v>
      </c>
      <c r="T674" s="262">
        <f>T677+T680</f>
        <v>864430.38</v>
      </c>
      <c r="U674" s="446">
        <f t="shared" si="53"/>
        <v>95.813568599915683</v>
      </c>
    </row>
    <row r="675" spans="1:21" s="102" customFormat="1" ht="39" customHeight="1">
      <c r="A675" s="99"/>
      <c r="B675" s="131"/>
      <c r="C675" s="132"/>
      <c r="D675" s="53"/>
      <c r="E675" s="123"/>
      <c r="F675" s="476" t="s">
        <v>208</v>
      </c>
      <c r="G675" s="478"/>
      <c r="H675" s="143"/>
      <c r="I675" s="143"/>
      <c r="J675" s="143"/>
      <c r="K675" s="143"/>
      <c r="L675" s="143"/>
      <c r="M675" s="143"/>
      <c r="N675" s="143"/>
      <c r="O675" s="184" t="s">
        <v>475</v>
      </c>
      <c r="P675" s="133" t="s">
        <v>360</v>
      </c>
      <c r="Q675" s="133" t="s">
        <v>510</v>
      </c>
      <c r="R675" s="294" t="s">
        <v>309</v>
      </c>
      <c r="S675" s="262">
        <f t="shared" ref="S675:T678" si="59">S676</f>
        <v>347200.38</v>
      </c>
      <c r="T675" s="262">
        <f t="shared" si="59"/>
        <v>347200.38</v>
      </c>
      <c r="U675" s="446">
        <f t="shared" si="53"/>
        <v>100</v>
      </c>
    </row>
    <row r="676" spans="1:21" s="102" customFormat="1" ht="53.25" customHeight="1">
      <c r="A676" s="99"/>
      <c r="B676" s="131"/>
      <c r="C676" s="132"/>
      <c r="D676" s="53"/>
      <c r="E676" s="123"/>
      <c r="F676" s="476" t="s">
        <v>218</v>
      </c>
      <c r="G676" s="478"/>
      <c r="H676" s="143"/>
      <c r="I676" s="143"/>
      <c r="J676" s="143"/>
      <c r="K676" s="143"/>
      <c r="L676" s="143"/>
      <c r="M676" s="143"/>
      <c r="N676" s="143"/>
      <c r="O676" s="184" t="s">
        <v>475</v>
      </c>
      <c r="P676" s="133" t="s">
        <v>360</v>
      </c>
      <c r="Q676" s="133" t="s">
        <v>43</v>
      </c>
      <c r="R676" s="294" t="s">
        <v>309</v>
      </c>
      <c r="S676" s="262">
        <f t="shared" si="59"/>
        <v>347200.38</v>
      </c>
      <c r="T676" s="262">
        <f t="shared" si="59"/>
        <v>347200.38</v>
      </c>
      <c r="U676" s="446">
        <f t="shared" si="53"/>
        <v>100</v>
      </c>
    </row>
    <row r="677" spans="1:21" s="102" customFormat="1" ht="51" customHeight="1">
      <c r="A677" s="99"/>
      <c r="B677" s="131"/>
      <c r="C677" s="132"/>
      <c r="D677" s="53"/>
      <c r="E677" s="123"/>
      <c r="F677" s="491" t="s">
        <v>420</v>
      </c>
      <c r="G677" s="491"/>
      <c r="H677" s="143"/>
      <c r="I677" s="143"/>
      <c r="J677" s="143"/>
      <c r="K677" s="143"/>
      <c r="L677" s="143"/>
      <c r="M677" s="143"/>
      <c r="N677" s="143"/>
      <c r="O677" s="184" t="s">
        <v>475</v>
      </c>
      <c r="P677" s="133" t="s">
        <v>360</v>
      </c>
      <c r="Q677" s="133" t="s">
        <v>157</v>
      </c>
      <c r="R677" s="294" t="s">
        <v>309</v>
      </c>
      <c r="S677" s="262">
        <f t="shared" si="59"/>
        <v>347200.38</v>
      </c>
      <c r="T677" s="262">
        <f t="shared" si="59"/>
        <v>347200.38</v>
      </c>
      <c r="U677" s="446">
        <f t="shared" si="53"/>
        <v>100</v>
      </c>
    </row>
    <row r="678" spans="1:21" s="102" customFormat="1" ht="49.5" customHeight="1">
      <c r="A678" s="99"/>
      <c r="B678" s="131"/>
      <c r="C678" s="132"/>
      <c r="D678" s="53"/>
      <c r="E678" s="123"/>
      <c r="F678" s="491" t="s">
        <v>243</v>
      </c>
      <c r="G678" s="491"/>
      <c r="H678" s="143"/>
      <c r="I678" s="143"/>
      <c r="J678" s="143"/>
      <c r="K678" s="143"/>
      <c r="L678" s="143"/>
      <c r="M678" s="143"/>
      <c r="N678" s="143"/>
      <c r="O678" s="184" t="s">
        <v>475</v>
      </c>
      <c r="P678" s="133" t="s">
        <v>360</v>
      </c>
      <c r="Q678" s="133" t="s">
        <v>157</v>
      </c>
      <c r="R678" s="294" t="s">
        <v>369</v>
      </c>
      <c r="S678" s="262">
        <f t="shared" si="59"/>
        <v>347200.38</v>
      </c>
      <c r="T678" s="262">
        <f t="shared" si="59"/>
        <v>347200.38</v>
      </c>
      <c r="U678" s="446">
        <f t="shared" si="53"/>
        <v>100</v>
      </c>
    </row>
    <row r="679" spans="1:21" s="102" customFormat="1" ht="32.25" customHeight="1">
      <c r="A679" s="99"/>
      <c r="B679" s="131"/>
      <c r="C679" s="132"/>
      <c r="D679" s="53"/>
      <c r="E679" s="123"/>
      <c r="F679" s="491" t="s">
        <v>453</v>
      </c>
      <c r="G679" s="677"/>
      <c r="H679" s="143"/>
      <c r="I679" s="143"/>
      <c r="J679" s="143"/>
      <c r="K679" s="143"/>
      <c r="L679" s="143"/>
      <c r="M679" s="143"/>
      <c r="N679" s="143"/>
      <c r="O679" s="184" t="s">
        <v>475</v>
      </c>
      <c r="P679" s="133" t="s">
        <v>360</v>
      </c>
      <c r="Q679" s="133" t="s">
        <v>157</v>
      </c>
      <c r="R679" s="294" t="s">
        <v>452</v>
      </c>
      <c r="S679" s="262">
        <v>347200.38</v>
      </c>
      <c r="T679" s="262">
        <v>347200.38</v>
      </c>
      <c r="U679" s="446">
        <f t="shared" si="53"/>
        <v>100</v>
      </c>
    </row>
    <row r="680" spans="1:21" s="102" customFormat="1" ht="34.5" customHeight="1">
      <c r="A680" s="99"/>
      <c r="B680" s="131"/>
      <c r="C680" s="132"/>
      <c r="D680" s="53"/>
      <c r="E680" s="123"/>
      <c r="F680" s="491" t="s">
        <v>141</v>
      </c>
      <c r="G680" s="491"/>
      <c r="H680" s="143"/>
      <c r="I680" s="143"/>
      <c r="J680" s="143"/>
      <c r="K680" s="143"/>
      <c r="L680" s="143"/>
      <c r="M680" s="143"/>
      <c r="N680" s="143"/>
      <c r="O680" s="184" t="s">
        <v>475</v>
      </c>
      <c r="P680" s="133" t="s">
        <v>360</v>
      </c>
      <c r="Q680" s="133" t="s">
        <v>115</v>
      </c>
      <c r="R680" s="294" t="s">
        <v>309</v>
      </c>
      <c r="S680" s="142">
        <f>S681</f>
        <v>555000</v>
      </c>
      <c r="T680" s="142">
        <f>T681</f>
        <v>517230</v>
      </c>
      <c r="U680" s="446">
        <f t="shared" si="53"/>
        <v>93.194594594594591</v>
      </c>
    </row>
    <row r="681" spans="1:21" s="102" customFormat="1" ht="32.25" customHeight="1">
      <c r="A681" s="99"/>
      <c r="B681" s="131"/>
      <c r="C681" s="132"/>
      <c r="D681" s="53"/>
      <c r="E681" s="123"/>
      <c r="F681" s="491" t="s">
        <v>380</v>
      </c>
      <c r="G681" s="715"/>
      <c r="H681" s="143"/>
      <c r="I681" s="143"/>
      <c r="J681" s="143"/>
      <c r="K681" s="143"/>
      <c r="L681" s="143"/>
      <c r="M681" s="143"/>
      <c r="N681" s="143"/>
      <c r="O681" s="184" t="s">
        <v>475</v>
      </c>
      <c r="P681" s="133" t="s">
        <v>360</v>
      </c>
      <c r="Q681" s="133" t="s">
        <v>115</v>
      </c>
      <c r="R681" s="294" t="s">
        <v>379</v>
      </c>
      <c r="S681" s="142">
        <f>S682</f>
        <v>555000</v>
      </c>
      <c r="T681" s="142">
        <f>T682</f>
        <v>517230</v>
      </c>
      <c r="U681" s="446">
        <f t="shared" si="53"/>
        <v>93.194594594594591</v>
      </c>
    </row>
    <row r="682" spans="1:21" s="102" customFormat="1" ht="48.75" customHeight="1">
      <c r="A682" s="99"/>
      <c r="B682" s="131"/>
      <c r="C682" s="132"/>
      <c r="D682" s="53"/>
      <c r="E682" s="123"/>
      <c r="F682" s="491" t="s">
        <v>449</v>
      </c>
      <c r="G682" s="677"/>
      <c r="H682" s="143"/>
      <c r="I682" s="143"/>
      <c r="J682" s="143"/>
      <c r="K682" s="143"/>
      <c r="L682" s="143"/>
      <c r="M682" s="143"/>
      <c r="N682" s="143"/>
      <c r="O682" s="184" t="s">
        <v>475</v>
      </c>
      <c r="P682" s="133" t="s">
        <v>360</v>
      </c>
      <c r="Q682" s="133" t="s">
        <v>115</v>
      </c>
      <c r="R682" s="294" t="s">
        <v>448</v>
      </c>
      <c r="S682" s="142">
        <v>555000</v>
      </c>
      <c r="T682" s="142">
        <v>517230</v>
      </c>
      <c r="U682" s="446">
        <f t="shared" si="53"/>
        <v>93.194594594594591</v>
      </c>
    </row>
    <row r="683" spans="1:21" s="102" customFormat="1" ht="52.5" customHeight="1">
      <c r="A683" s="99"/>
      <c r="B683" s="131"/>
      <c r="C683" s="132"/>
      <c r="D683" s="53"/>
      <c r="E683" s="123"/>
      <c r="F683" s="687" t="s">
        <v>254</v>
      </c>
      <c r="G683" s="687"/>
      <c r="H683" s="192" t="e">
        <f>H689+#REF!+#REF!+#REF!</f>
        <v>#REF!</v>
      </c>
      <c r="I683" s="192" t="e">
        <f>I689+#REF!+#REF!+#REF!</f>
        <v>#REF!</v>
      </c>
      <c r="J683" s="192" t="e">
        <f>J689+#REF!+#REF!+#REF!</f>
        <v>#REF!</v>
      </c>
      <c r="K683" s="192" t="e">
        <f>K689+#REF!+#REF!+#REF!</f>
        <v>#REF!</v>
      </c>
      <c r="L683" s="192" t="e">
        <f>L689+#REF!+#REF!+#REF!</f>
        <v>#REF!</v>
      </c>
      <c r="M683" s="192" t="e">
        <f>M689+#REF!+#REF!+#REF!</f>
        <v>#REF!</v>
      </c>
      <c r="N683" s="192" t="e">
        <f>N689+#REF!+#REF!+#REF!</f>
        <v>#REF!</v>
      </c>
      <c r="O683" s="141" t="s">
        <v>475</v>
      </c>
      <c r="P683" s="139" t="s">
        <v>362</v>
      </c>
      <c r="Q683" s="139" t="s">
        <v>473</v>
      </c>
      <c r="R683" s="355" t="s">
        <v>309</v>
      </c>
      <c r="S683" s="261">
        <f>S684</f>
        <v>2975728.66</v>
      </c>
      <c r="T683" s="261">
        <f>T684</f>
        <v>2975728.66</v>
      </c>
      <c r="U683" s="445">
        <f t="shared" si="53"/>
        <v>100</v>
      </c>
    </row>
    <row r="684" spans="1:21" s="102" customFormat="1" ht="32.25" customHeight="1">
      <c r="A684" s="99"/>
      <c r="B684" s="131"/>
      <c r="C684" s="132"/>
      <c r="D684" s="53"/>
      <c r="E684" s="123"/>
      <c r="F684" s="568" t="s">
        <v>361</v>
      </c>
      <c r="G684" s="568"/>
      <c r="H684" s="192"/>
      <c r="I684" s="192"/>
      <c r="J684" s="192"/>
      <c r="K684" s="192"/>
      <c r="L684" s="192"/>
      <c r="M684" s="192"/>
      <c r="N684" s="192"/>
      <c r="O684" s="184" t="s">
        <v>475</v>
      </c>
      <c r="P684" s="133" t="s">
        <v>363</v>
      </c>
      <c r="Q684" s="133" t="s">
        <v>473</v>
      </c>
      <c r="R684" s="294" t="s">
        <v>309</v>
      </c>
      <c r="S684" s="259">
        <f>S685</f>
        <v>2975728.66</v>
      </c>
      <c r="T684" s="259">
        <f>T685</f>
        <v>2975728.66</v>
      </c>
      <c r="U684" s="446">
        <f t="shared" si="53"/>
        <v>100</v>
      </c>
    </row>
    <row r="685" spans="1:21" s="102" customFormat="1" ht="32.25" customHeight="1">
      <c r="A685" s="99"/>
      <c r="B685" s="131"/>
      <c r="C685" s="132"/>
      <c r="D685" s="53"/>
      <c r="E685" s="123"/>
      <c r="F685" s="491" t="s">
        <v>412</v>
      </c>
      <c r="G685" s="491"/>
      <c r="H685" s="491"/>
      <c r="I685" s="143"/>
      <c r="J685" s="143"/>
      <c r="K685" s="143"/>
      <c r="L685" s="143"/>
      <c r="M685" s="143"/>
      <c r="N685" s="143"/>
      <c r="O685" s="184" t="s">
        <v>475</v>
      </c>
      <c r="P685" s="133" t="s">
        <v>363</v>
      </c>
      <c r="Q685" s="133" t="s">
        <v>471</v>
      </c>
      <c r="R685" s="294" t="s">
        <v>309</v>
      </c>
      <c r="S685" s="259">
        <f>S689</f>
        <v>2975728.66</v>
      </c>
      <c r="T685" s="259">
        <f>T689</f>
        <v>2975728.66</v>
      </c>
      <c r="U685" s="446">
        <f t="shared" si="53"/>
        <v>100</v>
      </c>
    </row>
    <row r="686" spans="1:21" s="102" customFormat="1" ht="32.25" customHeight="1">
      <c r="A686" s="99"/>
      <c r="B686" s="131"/>
      <c r="C686" s="132"/>
      <c r="D686" s="53"/>
      <c r="E686" s="123"/>
      <c r="F686" s="491" t="s">
        <v>413</v>
      </c>
      <c r="G686" s="491"/>
      <c r="H686" s="225"/>
      <c r="I686" s="143"/>
      <c r="J686" s="143"/>
      <c r="K686" s="143"/>
      <c r="L686" s="143"/>
      <c r="M686" s="143"/>
      <c r="N686" s="143"/>
      <c r="O686" s="184" t="s">
        <v>475</v>
      </c>
      <c r="P686" s="133" t="s">
        <v>363</v>
      </c>
      <c r="Q686" s="133" t="s">
        <v>472</v>
      </c>
      <c r="R686" s="294" t="s">
        <v>309</v>
      </c>
      <c r="S686" s="259">
        <f>S689</f>
        <v>2975728.66</v>
      </c>
      <c r="T686" s="259">
        <f>T689</f>
        <v>2975728.66</v>
      </c>
      <c r="U686" s="446">
        <f t="shared" si="53"/>
        <v>100</v>
      </c>
    </row>
    <row r="687" spans="1:21" s="102" customFormat="1" ht="48" customHeight="1">
      <c r="A687" s="99"/>
      <c r="B687" s="131"/>
      <c r="C687" s="132"/>
      <c r="D687" s="53"/>
      <c r="E687" s="123"/>
      <c r="F687" s="518" t="s">
        <v>219</v>
      </c>
      <c r="G687" s="522"/>
      <c r="H687" s="225"/>
      <c r="I687" s="143"/>
      <c r="J687" s="143"/>
      <c r="K687" s="143"/>
      <c r="L687" s="143"/>
      <c r="M687" s="143"/>
      <c r="N687" s="143"/>
      <c r="O687" s="184" t="s">
        <v>475</v>
      </c>
      <c r="P687" s="133" t="s">
        <v>363</v>
      </c>
      <c r="Q687" s="133" t="s">
        <v>34</v>
      </c>
      <c r="R687" s="294" t="s">
        <v>309</v>
      </c>
      <c r="S687" s="259">
        <f t="shared" ref="S687:T689" si="60">S688</f>
        <v>2975728.66</v>
      </c>
      <c r="T687" s="259">
        <f t="shared" si="60"/>
        <v>2975728.66</v>
      </c>
      <c r="U687" s="446">
        <f t="shared" ref="U687:U692" si="61">T687/S687*100</f>
        <v>100</v>
      </c>
    </row>
    <row r="688" spans="1:21" s="102" customFormat="1" ht="32.25" customHeight="1">
      <c r="A688" s="99"/>
      <c r="B688" s="131"/>
      <c r="C688" s="132"/>
      <c r="D688" s="53"/>
      <c r="E688" s="123"/>
      <c r="F688" s="491" t="s">
        <v>327</v>
      </c>
      <c r="G688" s="491"/>
      <c r="H688" s="143"/>
      <c r="I688" s="143"/>
      <c r="J688" s="143"/>
      <c r="K688" s="143"/>
      <c r="L688" s="143"/>
      <c r="M688" s="143"/>
      <c r="N688" s="143"/>
      <c r="O688" s="184" t="s">
        <v>475</v>
      </c>
      <c r="P688" s="133" t="s">
        <v>363</v>
      </c>
      <c r="Q688" s="133" t="s">
        <v>158</v>
      </c>
      <c r="R688" s="294" t="s">
        <v>309</v>
      </c>
      <c r="S688" s="259">
        <f t="shared" si="60"/>
        <v>2975728.66</v>
      </c>
      <c r="T688" s="259">
        <f t="shared" si="60"/>
        <v>2975728.66</v>
      </c>
      <c r="U688" s="446">
        <f t="shared" si="61"/>
        <v>100</v>
      </c>
    </row>
    <row r="689" spans="1:21" s="102" customFormat="1" ht="32.25" customHeight="1">
      <c r="A689" s="99"/>
      <c r="B689" s="131"/>
      <c r="C689" s="132"/>
      <c r="D689" s="53"/>
      <c r="E689" s="123"/>
      <c r="F689" s="475" t="s">
        <v>250</v>
      </c>
      <c r="G689" s="475"/>
      <c r="H689" s="143">
        <v>23726</v>
      </c>
      <c r="I689" s="143"/>
      <c r="J689" s="143"/>
      <c r="K689" s="143">
        <v>-19531</v>
      </c>
      <c r="L689" s="143"/>
      <c r="M689" s="143">
        <f>H689+I689+J689+K689+L689</f>
        <v>4195</v>
      </c>
      <c r="N689" s="143">
        <f>M689-H689</f>
        <v>-19531</v>
      </c>
      <c r="O689" s="184" t="s">
        <v>475</v>
      </c>
      <c r="P689" s="133" t="s">
        <v>363</v>
      </c>
      <c r="Q689" s="133" t="s">
        <v>158</v>
      </c>
      <c r="R689" s="294" t="s">
        <v>409</v>
      </c>
      <c r="S689" s="262">
        <f t="shared" si="60"/>
        <v>2975728.66</v>
      </c>
      <c r="T689" s="262">
        <f t="shared" si="60"/>
        <v>2975728.66</v>
      </c>
      <c r="U689" s="446">
        <f t="shared" si="61"/>
        <v>100</v>
      </c>
    </row>
    <row r="690" spans="1:21" s="102" customFormat="1" ht="32.25" customHeight="1">
      <c r="A690" s="99"/>
      <c r="B690" s="131"/>
      <c r="C690" s="132"/>
      <c r="D690" s="53"/>
      <c r="E690" s="123"/>
      <c r="F690" s="475" t="s">
        <v>469</v>
      </c>
      <c r="G690" s="677"/>
      <c r="H690" s="143"/>
      <c r="I690" s="143"/>
      <c r="J690" s="143"/>
      <c r="K690" s="143"/>
      <c r="L690" s="143"/>
      <c r="M690" s="143"/>
      <c r="N690" s="143"/>
      <c r="O690" s="184" t="s">
        <v>475</v>
      </c>
      <c r="P690" s="133" t="s">
        <v>363</v>
      </c>
      <c r="Q690" s="133" t="s">
        <v>158</v>
      </c>
      <c r="R690" s="294" t="s">
        <v>468</v>
      </c>
      <c r="S690" s="262">
        <v>2975728.66</v>
      </c>
      <c r="T690" s="262">
        <v>2975728.66</v>
      </c>
      <c r="U690" s="446">
        <f t="shared" si="61"/>
        <v>100</v>
      </c>
    </row>
    <row r="691" spans="1:21" s="102" customFormat="1" ht="32.25" customHeight="1">
      <c r="A691" s="99"/>
      <c r="B691" s="131"/>
      <c r="C691" s="132"/>
      <c r="D691" s="53"/>
      <c r="E691" s="123"/>
      <c r="F691" s="248"/>
      <c r="G691" s="249"/>
      <c r="H691" s="28"/>
      <c r="I691" s="28"/>
      <c r="J691" s="28"/>
      <c r="K691" s="28"/>
      <c r="L691" s="28"/>
      <c r="M691" s="28"/>
      <c r="N691" s="28"/>
      <c r="O691" s="116"/>
      <c r="P691" s="31"/>
      <c r="Q691" s="31"/>
      <c r="R691" s="168"/>
      <c r="S691" s="142"/>
      <c r="T691" s="142"/>
      <c r="U691" s="446"/>
    </row>
    <row r="692" spans="1:21" s="4" customFormat="1" ht="26.25" customHeight="1">
      <c r="A692" s="91">
        <v>3004</v>
      </c>
      <c r="B692" s="479" t="s">
        <v>287</v>
      </c>
      <c r="C692" s="479"/>
      <c r="D692" s="103"/>
      <c r="E692" s="124"/>
      <c r="F692" s="670" t="s">
        <v>288</v>
      </c>
      <c r="G692" s="671"/>
      <c r="H692" s="19" t="e">
        <f>#REF!+#REF!+#REF!+#REF!+#REF!+#REF!+#REF!+#REF!+#REF!+#REF!+#REF!</f>
        <v>#REF!</v>
      </c>
      <c r="I692" s="19" t="e">
        <f>#REF!+#REF!+#REF!+#REF!+#REF!+#REF!+#REF!+#REF!+#REF!+#REF!+#REF!</f>
        <v>#REF!</v>
      </c>
      <c r="J692" s="19" t="e">
        <f>#REF!+#REF!+#REF!+#REF!+#REF!+#REF!+#REF!+#REF!+#REF!+#REF!+#REF!</f>
        <v>#REF!</v>
      </c>
      <c r="K692" s="19" t="e">
        <f>#REF!+#REF!+#REF!+#REF!+#REF!+#REF!+#REF!+#REF!+#REF!+#REF!+#REF!</f>
        <v>#REF!</v>
      </c>
      <c r="L692" s="19" t="e">
        <f>#REF!+#REF!+#REF!+#REF!+#REF!+#REF!+#REF!+#REF!+#REF!+#REF!+#REF!</f>
        <v>#REF!</v>
      </c>
      <c r="M692" s="19" t="e">
        <f>#REF!+#REF!+#REF!+#REF!+#REF!+#REF!+#REF!+#REF!+#REF!+#REF!+#REF!</f>
        <v>#REF!</v>
      </c>
      <c r="N692" s="19" t="e">
        <f>#REF!+#REF!+#REF!+#REF!+#REF!+#REF!+#REF!+#REF!+#REF!+#REF!+#REF!</f>
        <v>#REF!</v>
      </c>
      <c r="O692" s="160"/>
      <c r="P692" s="104"/>
      <c r="Q692" s="104"/>
      <c r="R692" s="395"/>
      <c r="S692" s="192">
        <f>S10+S31+S157+S279+S292+S377+S565</f>
        <v>761073058.94000006</v>
      </c>
      <c r="T692" s="192">
        <f>T10+T31+T157+T279+T292+T377+T565</f>
        <v>736862294.29999995</v>
      </c>
      <c r="U692" s="445">
        <f t="shared" si="61"/>
        <v>96.818864581316262</v>
      </c>
    </row>
    <row r="693" spans="1:21" s="4" customFormat="1" ht="15.75" customHeight="1">
      <c r="A693" s="105"/>
      <c r="C693" s="3"/>
      <c r="D693" s="105"/>
      <c r="E693" s="105"/>
      <c r="F693" s="27" t="s">
        <v>477</v>
      </c>
      <c r="G693" s="27"/>
      <c r="H693" s="107"/>
      <c r="I693" s="27"/>
      <c r="J693" s="27"/>
      <c r="K693" s="27"/>
      <c r="L693" s="27"/>
      <c r="M693" s="27"/>
      <c r="N693" s="27"/>
      <c r="O693" s="27"/>
      <c r="P693" s="27"/>
      <c r="Q693" s="27"/>
      <c r="R693" s="27"/>
      <c r="S693" s="27"/>
      <c r="T693" s="27"/>
    </row>
    <row r="694" spans="1:21" s="4" customFormat="1">
      <c r="A694" s="105"/>
      <c r="C694" s="3"/>
      <c r="D694" s="105"/>
      <c r="E694" s="105"/>
      <c r="F694" s="27" t="s">
        <v>298</v>
      </c>
      <c r="G694" s="27"/>
      <c r="H694" s="107"/>
      <c r="I694" s="27"/>
      <c r="J694" s="27"/>
      <c r="K694" s="27"/>
      <c r="L694" s="27"/>
      <c r="M694" s="27"/>
      <c r="N694" s="27"/>
      <c r="O694" s="27"/>
      <c r="P694" s="27"/>
      <c r="Q694" s="27"/>
      <c r="R694" s="27"/>
      <c r="S694" s="223"/>
      <c r="T694" s="223"/>
      <c r="U694" s="92"/>
    </row>
    <row r="695" spans="1:21" s="4" customFormat="1" ht="15.75" customHeight="1">
      <c r="A695" s="105"/>
      <c r="C695" s="3"/>
      <c r="D695" s="105"/>
      <c r="E695" s="105"/>
      <c r="F695" s="27" t="s">
        <v>541</v>
      </c>
      <c r="G695" s="27"/>
      <c r="H695" s="107"/>
      <c r="I695" s="27"/>
      <c r="J695" s="27"/>
      <c r="K695" s="27"/>
      <c r="L695" s="27"/>
      <c r="M695" s="27"/>
      <c r="N695" s="27"/>
      <c r="O695" s="27"/>
      <c r="P695" s="27"/>
      <c r="Q695" s="27"/>
      <c r="R695" s="27"/>
      <c r="S695" s="27"/>
      <c r="T695" s="27"/>
    </row>
    <row r="696" spans="1:21" s="4" customFormat="1" ht="30.75" customHeight="1">
      <c r="A696" s="105"/>
      <c r="C696" s="3"/>
      <c r="D696" s="105"/>
      <c r="E696" s="105"/>
    </row>
    <row r="697" spans="1:21" s="4" customFormat="1">
      <c r="A697" s="105"/>
      <c r="C697" s="3"/>
      <c r="D697" s="105"/>
      <c r="E697" s="105"/>
      <c r="F697" s="27"/>
      <c r="G697" s="27"/>
      <c r="H697" s="107"/>
      <c r="I697" s="27"/>
      <c r="J697" s="27"/>
      <c r="K697" s="27"/>
      <c r="L697" s="27"/>
      <c r="M697" s="27"/>
      <c r="N697" s="27"/>
      <c r="O697" s="27"/>
      <c r="P697" s="27"/>
      <c r="Q697" s="27"/>
      <c r="R697" s="27"/>
      <c r="S697" s="223"/>
      <c r="T697" s="223"/>
    </row>
    <row r="698" spans="1:21" s="4" customFormat="1">
      <c r="A698" s="105"/>
      <c r="C698" s="3"/>
      <c r="D698" s="105"/>
      <c r="E698" s="105"/>
      <c r="F698" s="27"/>
      <c r="G698" s="27"/>
      <c r="H698" s="107"/>
      <c r="I698" s="27"/>
      <c r="J698" s="27"/>
      <c r="K698" s="27"/>
      <c r="L698" s="27"/>
      <c r="M698" s="27"/>
      <c r="N698" s="27"/>
      <c r="O698" s="27"/>
      <c r="P698" s="27"/>
      <c r="Q698" s="27"/>
      <c r="R698" s="27"/>
      <c r="S698" s="27"/>
      <c r="T698" s="27"/>
    </row>
    <row r="699" spans="1:21">
      <c r="F699" s="27"/>
      <c r="G699" s="27"/>
      <c r="H699" s="11"/>
      <c r="I699" s="10"/>
      <c r="J699" s="10"/>
      <c r="K699" s="10"/>
      <c r="L699" s="10"/>
      <c r="M699" s="10"/>
      <c r="N699" s="10"/>
      <c r="O699" s="10"/>
      <c r="P699" s="10"/>
      <c r="Q699" s="10"/>
      <c r="R699" s="10"/>
      <c r="S699" s="178"/>
      <c r="T699" s="178"/>
    </row>
    <row r="700" spans="1:21">
      <c r="F700" s="27"/>
      <c r="G700" s="27"/>
      <c r="H700" s="11"/>
      <c r="I700" s="10"/>
      <c r="J700" s="10"/>
      <c r="K700" s="10"/>
      <c r="L700" s="10"/>
      <c r="M700" s="10"/>
      <c r="N700" s="10"/>
      <c r="O700" s="10"/>
      <c r="P700" s="10"/>
      <c r="Q700" s="10"/>
      <c r="R700" s="10"/>
      <c r="S700" s="10"/>
      <c r="T700" s="10"/>
    </row>
    <row r="701" spans="1:21">
      <c r="F701" s="27"/>
      <c r="G701" s="27"/>
      <c r="H701" s="11"/>
      <c r="I701" s="10"/>
      <c r="J701" s="10"/>
      <c r="K701" s="10"/>
      <c r="L701" s="10"/>
      <c r="M701" s="10"/>
      <c r="N701" s="10"/>
      <c r="O701" s="10"/>
      <c r="P701" s="10"/>
      <c r="Q701" s="10"/>
      <c r="R701" s="10"/>
      <c r="S701" s="10"/>
      <c r="T701" s="10"/>
    </row>
    <row r="702" spans="1:21">
      <c r="F702" s="27"/>
      <c r="G702" s="27"/>
      <c r="H702" s="11"/>
      <c r="I702" s="10"/>
      <c r="J702" s="10"/>
      <c r="K702" s="10"/>
      <c r="L702" s="10"/>
      <c r="M702" s="10"/>
      <c r="N702" s="10"/>
      <c r="O702" s="10"/>
      <c r="P702" s="10"/>
      <c r="Q702" s="10"/>
      <c r="R702" s="10"/>
      <c r="S702" s="10"/>
      <c r="T702" s="10"/>
    </row>
    <row r="703" spans="1:21">
      <c r="F703" s="27"/>
      <c r="G703" s="27"/>
      <c r="H703" s="11"/>
      <c r="I703" s="10"/>
      <c r="J703" s="10"/>
      <c r="K703" s="10"/>
      <c r="L703" s="10"/>
      <c r="M703" s="10"/>
      <c r="N703" s="10"/>
      <c r="O703" s="10"/>
      <c r="P703" s="10"/>
      <c r="Q703" s="10"/>
      <c r="R703" s="10"/>
      <c r="S703" s="10"/>
      <c r="T703" s="10"/>
    </row>
    <row r="704" spans="1:21">
      <c r="F704" s="27"/>
      <c r="G704" s="27"/>
      <c r="H704" s="11"/>
      <c r="I704" s="10"/>
      <c r="J704" s="10"/>
      <c r="K704" s="10"/>
      <c r="L704" s="10"/>
      <c r="M704" s="10"/>
      <c r="N704" s="10"/>
      <c r="O704" s="10"/>
      <c r="P704" s="10"/>
      <c r="Q704" s="10"/>
      <c r="R704" s="10"/>
      <c r="S704" s="10"/>
      <c r="T704" s="10"/>
    </row>
    <row r="705" spans="6:20" ht="12.75" customHeight="1">
      <c r="F705" s="27"/>
      <c r="G705" s="27"/>
      <c r="H705" s="11"/>
      <c r="I705" s="10"/>
      <c r="J705" s="10"/>
      <c r="K705" s="10"/>
      <c r="L705" s="10"/>
      <c r="M705" s="10"/>
      <c r="N705" s="10"/>
      <c r="O705" s="10"/>
      <c r="P705" s="10"/>
      <c r="Q705" s="10"/>
      <c r="R705" s="10"/>
      <c r="S705" s="10"/>
      <c r="T705" s="10"/>
    </row>
    <row r="706" spans="6:20" hidden="1">
      <c r="F706" s="27"/>
      <c r="G706" s="27"/>
      <c r="H706" s="11"/>
      <c r="I706" s="10"/>
      <c r="J706" s="10"/>
      <c r="K706" s="10"/>
      <c r="L706" s="10"/>
      <c r="M706" s="10"/>
      <c r="N706" s="10"/>
      <c r="O706" s="10"/>
      <c r="P706" s="10"/>
      <c r="Q706" s="10"/>
      <c r="R706" s="10"/>
      <c r="S706" s="10"/>
      <c r="T706" s="10"/>
    </row>
    <row r="707" spans="6:20" hidden="1">
      <c r="F707" s="27"/>
      <c r="G707" s="27"/>
      <c r="H707" s="11"/>
      <c r="I707" s="10"/>
      <c r="J707" s="10"/>
      <c r="K707" s="10"/>
      <c r="L707" s="10"/>
      <c r="M707" s="10"/>
      <c r="N707" s="10"/>
      <c r="O707" s="10"/>
      <c r="P707" s="10"/>
      <c r="Q707" s="10"/>
      <c r="R707" s="10"/>
      <c r="S707" s="10"/>
      <c r="T707" s="10"/>
    </row>
    <row r="708" spans="6:20" hidden="1">
      <c r="F708" s="27"/>
      <c r="G708" s="27"/>
      <c r="H708" s="11"/>
      <c r="I708" s="10"/>
      <c r="J708" s="10"/>
      <c r="K708" s="10"/>
      <c r="L708" s="10"/>
      <c r="M708" s="10"/>
      <c r="N708" s="10"/>
      <c r="O708" s="10"/>
      <c r="P708" s="10"/>
      <c r="Q708" s="10"/>
      <c r="R708" s="10"/>
      <c r="S708" s="10"/>
      <c r="T708" s="10"/>
    </row>
    <row r="709" spans="6:20" hidden="1">
      <c r="F709" s="27"/>
      <c r="G709" s="27"/>
      <c r="H709" s="11"/>
      <c r="I709" s="10"/>
      <c r="J709" s="10"/>
      <c r="K709" s="10"/>
      <c r="L709" s="10"/>
      <c r="M709" s="10"/>
      <c r="N709" s="10"/>
      <c r="O709" s="10"/>
      <c r="P709" s="10"/>
      <c r="Q709" s="10"/>
      <c r="R709" s="10"/>
      <c r="S709" s="10"/>
      <c r="T709" s="10"/>
    </row>
    <row r="710" spans="6:20" hidden="1">
      <c r="F710" s="27"/>
      <c r="G710" s="27"/>
      <c r="H710" s="11"/>
      <c r="I710" s="10"/>
      <c r="J710" s="10"/>
      <c r="K710" s="10"/>
      <c r="L710" s="10"/>
      <c r="M710" s="10"/>
      <c r="N710" s="10"/>
      <c r="O710" s="10"/>
      <c r="P710" s="10"/>
      <c r="Q710" s="10"/>
      <c r="R710" s="10"/>
      <c r="S710" s="10"/>
      <c r="T710" s="10"/>
    </row>
    <row r="711" spans="6:20" hidden="1">
      <c r="F711" s="27"/>
      <c r="G711" s="27"/>
      <c r="H711" s="11"/>
      <c r="I711" s="10"/>
      <c r="J711" s="10"/>
      <c r="K711" s="10"/>
      <c r="L711" s="10"/>
      <c r="M711" s="10"/>
      <c r="N711" s="10"/>
      <c r="O711" s="10"/>
      <c r="P711" s="10"/>
      <c r="Q711" s="10"/>
      <c r="R711" s="10"/>
      <c r="S711" s="10"/>
      <c r="T711" s="10"/>
    </row>
    <row r="712" spans="6:20" hidden="1">
      <c r="F712" s="27"/>
      <c r="G712" s="27"/>
      <c r="H712" s="11"/>
      <c r="I712" s="10"/>
      <c r="J712" s="10"/>
      <c r="K712" s="10"/>
      <c r="L712" s="10"/>
      <c r="M712" s="10"/>
      <c r="N712" s="10"/>
      <c r="O712" s="10"/>
      <c r="P712" s="10"/>
      <c r="Q712" s="10"/>
      <c r="R712" s="10"/>
      <c r="S712" s="10"/>
      <c r="T712" s="10"/>
    </row>
    <row r="713" spans="6:20" hidden="1">
      <c r="F713" s="27"/>
      <c r="G713" s="27"/>
      <c r="H713" s="11"/>
      <c r="I713" s="10"/>
      <c r="J713" s="10"/>
      <c r="K713" s="10"/>
      <c r="L713" s="10"/>
      <c r="M713" s="10"/>
      <c r="N713" s="10"/>
      <c r="O713" s="10"/>
      <c r="P713" s="10"/>
      <c r="Q713" s="10"/>
      <c r="R713" s="10"/>
      <c r="S713" s="10"/>
      <c r="T713" s="10"/>
    </row>
    <row r="714" spans="6:20" hidden="1">
      <c r="F714" s="27"/>
      <c r="G714" s="27"/>
      <c r="H714" s="11"/>
      <c r="I714" s="10"/>
      <c r="J714" s="10"/>
      <c r="K714" s="10"/>
      <c r="L714" s="10"/>
      <c r="M714" s="10"/>
      <c r="N714" s="10"/>
      <c r="O714" s="10"/>
      <c r="P714" s="10"/>
      <c r="Q714" s="10"/>
      <c r="R714" s="10"/>
      <c r="S714" s="10"/>
      <c r="T714" s="10"/>
    </row>
    <row r="715" spans="6:20" hidden="1">
      <c r="F715" s="27"/>
      <c r="G715" s="27"/>
      <c r="H715" s="11"/>
      <c r="I715" s="10"/>
      <c r="J715" s="10"/>
      <c r="K715" s="10"/>
      <c r="L715" s="10"/>
      <c r="M715" s="10"/>
      <c r="N715" s="10"/>
      <c r="O715" s="10"/>
      <c r="P715" s="10"/>
      <c r="Q715" s="10"/>
      <c r="R715" s="10"/>
      <c r="S715" s="10"/>
      <c r="T715" s="10"/>
    </row>
    <row r="716" spans="6:20" hidden="1">
      <c r="F716" s="27"/>
      <c r="G716" s="27"/>
      <c r="H716" s="11"/>
      <c r="I716" s="10"/>
      <c r="J716" s="10"/>
      <c r="K716" s="10"/>
      <c r="L716" s="10"/>
      <c r="M716" s="10"/>
      <c r="N716" s="10"/>
      <c r="O716" s="10"/>
      <c r="P716" s="10"/>
      <c r="Q716" s="10"/>
      <c r="R716" s="10"/>
      <c r="S716" s="10"/>
      <c r="T716" s="10"/>
    </row>
    <row r="717" spans="6:20" hidden="1">
      <c r="F717" s="27"/>
      <c r="G717" s="27"/>
      <c r="H717" s="11"/>
      <c r="I717" s="10"/>
      <c r="J717" s="10"/>
      <c r="K717" s="10"/>
      <c r="L717" s="10"/>
      <c r="M717" s="10"/>
      <c r="N717" s="10"/>
      <c r="O717" s="10"/>
      <c r="P717" s="10"/>
      <c r="Q717" s="10"/>
      <c r="R717" s="10"/>
      <c r="S717" s="10"/>
      <c r="T717" s="10"/>
    </row>
    <row r="718" spans="6:20" hidden="1">
      <c r="F718" s="27"/>
      <c r="G718" s="27"/>
      <c r="H718" s="11"/>
      <c r="I718" s="10"/>
      <c r="J718" s="10"/>
      <c r="K718" s="10"/>
      <c r="L718" s="10"/>
      <c r="M718" s="10"/>
      <c r="N718" s="10"/>
      <c r="O718" s="10"/>
      <c r="P718" s="10"/>
      <c r="Q718" s="10"/>
      <c r="R718" s="10"/>
      <c r="S718" s="10"/>
      <c r="T718" s="10"/>
    </row>
    <row r="719" spans="6:20" hidden="1">
      <c r="F719" s="27"/>
      <c r="G719" s="27"/>
      <c r="H719" s="11"/>
      <c r="I719" s="10"/>
      <c r="J719" s="10"/>
      <c r="K719" s="10"/>
      <c r="L719" s="10"/>
      <c r="M719" s="10"/>
      <c r="N719" s="10"/>
      <c r="O719" s="10"/>
      <c r="P719" s="10"/>
      <c r="Q719" s="10"/>
      <c r="R719" s="10"/>
      <c r="S719" s="10"/>
      <c r="T719" s="10"/>
    </row>
    <row r="720" spans="6:20" hidden="1">
      <c r="F720" s="27"/>
      <c r="G720" s="27"/>
      <c r="H720" s="11"/>
      <c r="I720" s="10"/>
      <c r="J720" s="10"/>
      <c r="K720" s="10"/>
      <c r="L720" s="10"/>
      <c r="M720" s="10"/>
      <c r="N720" s="10"/>
      <c r="O720" s="10"/>
      <c r="P720" s="10"/>
      <c r="Q720" s="10"/>
      <c r="R720" s="10"/>
      <c r="S720" s="10"/>
      <c r="T720" s="10"/>
    </row>
    <row r="721" spans="6:20" hidden="1">
      <c r="F721" s="27"/>
      <c r="G721" s="27"/>
      <c r="H721" s="11"/>
      <c r="I721" s="10"/>
      <c r="J721" s="10"/>
      <c r="K721" s="10"/>
      <c r="L721" s="10"/>
      <c r="M721" s="10"/>
      <c r="N721" s="10"/>
      <c r="O721" s="10"/>
      <c r="P721" s="10"/>
      <c r="Q721" s="10"/>
      <c r="R721" s="10"/>
      <c r="S721" s="10"/>
      <c r="T721" s="10"/>
    </row>
    <row r="722" spans="6:20">
      <c r="F722" s="27"/>
      <c r="G722" s="27"/>
      <c r="H722" s="11"/>
      <c r="I722" s="10"/>
      <c r="J722" s="10"/>
      <c r="K722" s="10"/>
      <c r="L722" s="10"/>
      <c r="M722" s="10"/>
      <c r="N722" s="10"/>
      <c r="O722" s="10"/>
      <c r="P722" s="10"/>
      <c r="Q722" s="10"/>
      <c r="R722" s="10"/>
      <c r="S722" s="10"/>
      <c r="T722" s="10"/>
    </row>
    <row r="723" spans="6:20">
      <c r="F723" s="27"/>
      <c r="G723" s="27"/>
      <c r="H723" s="11"/>
      <c r="I723" s="10"/>
      <c r="J723" s="10"/>
      <c r="K723" s="10"/>
      <c r="L723" s="10"/>
      <c r="M723" s="10"/>
      <c r="N723" s="10"/>
      <c r="O723" s="10"/>
      <c r="P723" s="10"/>
      <c r="Q723" s="10"/>
      <c r="R723" s="10"/>
      <c r="S723" s="10"/>
      <c r="T723" s="10"/>
    </row>
    <row r="724" spans="6:20">
      <c r="F724" s="27"/>
      <c r="G724" s="27"/>
      <c r="H724" s="11"/>
      <c r="I724" s="10"/>
      <c r="J724" s="10"/>
      <c r="K724" s="10"/>
      <c r="L724" s="10"/>
      <c r="M724" s="10"/>
      <c r="N724" s="10"/>
      <c r="O724" s="10"/>
      <c r="P724" s="10"/>
      <c r="Q724" s="10"/>
      <c r="R724" s="10"/>
      <c r="S724" s="10"/>
      <c r="T724" s="10"/>
    </row>
    <row r="725" spans="6:20">
      <c r="F725" s="27"/>
      <c r="G725" s="27"/>
      <c r="H725" s="11"/>
      <c r="I725" s="10"/>
      <c r="J725" s="10"/>
      <c r="K725" s="10"/>
      <c r="L725" s="10"/>
      <c r="M725" s="10"/>
      <c r="N725" s="10"/>
      <c r="O725" s="10"/>
      <c r="P725" s="10"/>
      <c r="Q725" s="10"/>
      <c r="R725" s="10"/>
      <c r="S725" s="10"/>
      <c r="T725" s="10"/>
    </row>
    <row r="726" spans="6:20">
      <c r="F726" s="27"/>
      <c r="G726" s="27"/>
      <c r="H726" s="11"/>
      <c r="I726" s="10"/>
      <c r="J726" s="10"/>
      <c r="K726" s="10"/>
      <c r="L726" s="10"/>
      <c r="M726" s="10"/>
      <c r="N726" s="10"/>
      <c r="O726" s="10"/>
      <c r="P726" s="10"/>
      <c r="Q726" s="10"/>
      <c r="R726" s="10"/>
      <c r="S726" s="10"/>
      <c r="T726" s="10"/>
    </row>
    <row r="727" spans="6:20">
      <c r="F727" s="27"/>
      <c r="G727" s="27"/>
      <c r="H727" s="11"/>
      <c r="I727" s="10"/>
      <c r="J727" s="10"/>
      <c r="K727" s="10"/>
      <c r="L727" s="10"/>
      <c r="M727" s="10"/>
      <c r="N727" s="10"/>
      <c r="O727" s="10"/>
      <c r="P727" s="10"/>
      <c r="Q727" s="10"/>
      <c r="R727" s="10"/>
      <c r="S727" s="10"/>
      <c r="T727" s="10"/>
    </row>
    <row r="728" spans="6:20">
      <c r="F728" s="27"/>
      <c r="G728" s="27"/>
      <c r="H728" s="11"/>
      <c r="I728" s="10"/>
      <c r="J728" s="10"/>
      <c r="K728" s="10"/>
      <c r="L728" s="10"/>
      <c r="M728" s="10"/>
      <c r="N728" s="10"/>
      <c r="O728" s="10"/>
      <c r="P728" s="10"/>
      <c r="Q728" s="10"/>
      <c r="R728" s="10"/>
      <c r="S728" s="10"/>
      <c r="T728" s="10"/>
    </row>
    <row r="729" spans="6:20">
      <c r="F729" s="27"/>
      <c r="G729" s="27"/>
      <c r="H729" s="11"/>
      <c r="I729" s="10"/>
      <c r="J729" s="10"/>
      <c r="K729" s="10"/>
      <c r="L729" s="10"/>
      <c r="M729" s="10"/>
      <c r="N729" s="10"/>
      <c r="O729" s="10"/>
      <c r="P729" s="10"/>
      <c r="Q729" s="10"/>
      <c r="R729" s="10"/>
      <c r="S729" s="10"/>
      <c r="T729" s="10"/>
    </row>
    <row r="730" spans="6:20">
      <c r="F730" s="27"/>
      <c r="G730" s="27"/>
      <c r="H730" s="11"/>
      <c r="I730" s="10"/>
      <c r="J730" s="10"/>
      <c r="K730" s="10"/>
      <c r="L730" s="10"/>
      <c r="M730" s="10"/>
      <c r="N730" s="10"/>
      <c r="O730" s="10"/>
      <c r="P730" s="10"/>
      <c r="Q730" s="10"/>
      <c r="R730" s="10"/>
      <c r="S730" s="10"/>
      <c r="T730" s="10"/>
    </row>
    <row r="731" spans="6:20">
      <c r="F731" s="27"/>
      <c r="G731" s="27"/>
      <c r="H731" s="11"/>
      <c r="I731" s="10"/>
      <c r="J731" s="10"/>
      <c r="K731" s="10"/>
      <c r="L731" s="10"/>
      <c r="M731" s="10"/>
      <c r="N731" s="10"/>
      <c r="O731" s="10"/>
      <c r="P731" s="10"/>
      <c r="Q731" s="10"/>
      <c r="R731" s="10"/>
      <c r="S731" s="10"/>
      <c r="T731" s="10"/>
    </row>
    <row r="732" spans="6:20">
      <c r="F732" s="27"/>
      <c r="G732" s="27"/>
      <c r="H732" s="11"/>
      <c r="I732" s="10"/>
      <c r="J732" s="10"/>
      <c r="K732" s="10"/>
      <c r="L732" s="10"/>
      <c r="M732" s="10"/>
      <c r="N732" s="10"/>
      <c r="O732" s="10"/>
      <c r="P732" s="10"/>
      <c r="Q732" s="10"/>
      <c r="R732" s="10"/>
      <c r="S732" s="10"/>
      <c r="T732" s="10"/>
    </row>
    <row r="733" spans="6:20">
      <c r="F733" s="27"/>
      <c r="G733" s="27"/>
      <c r="H733" s="11"/>
      <c r="I733" s="10"/>
      <c r="J733" s="10"/>
      <c r="K733" s="10"/>
      <c r="L733" s="10"/>
      <c r="M733" s="10"/>
      <c r="N733" s="10"/>
      <c r="O733" s="10"/>
      <c r="P733" s="10"/>
      <c r="Q733" s="10"/>
      <c r="R733" s="10"/>
      <c r="S733" s="10"/>
      <c r="T733" s="10"/>
    </row>
    <row r="734" spans="6:20">
      <c r="F734" s="27"/>
      <c r="G734" s="27"/>
      <c r="H734" s="11"/>
      <c r="I734" s="10"/>
      <c r="J734" s="10"/>
      <c r="K734" s="10"/>
      <c r="L734" s="10"/>
      <c r="M734" s="10"/>
      <c r="N734" s="10"/>
      <c r="O734" s="10"/>
      <c r="P734" s="10"/>
      <c r="Q734" s="10"/>
      <c r="R734" s="10"/>
      <c r="S734" s="10"/>
      <c r="T734" s="10"/>
    </row>
    <row r="735" spans="6:20">
      <c r="F735" s="27"/>
      <c r="G735" s="27"/>
      <c r="H735" s="11"/>
      <c r="I735" s="10"/>
      <c r="J735" s="10"/>
      <c r="K735" s="10"/>
      <c r="L735" s="10"/>
      <c r="M735" s="10"/>
      <c r="N735" s="10"/>
      <c r="O735" s="10"/>
      <c r="P735" s="10"/>
      <c r="Q735" s="10"/>
      <c r="R735" s="10"/>
      <c r="S735" s="10"/>
      <c r="T735" s="10"/>
    </row>
    <row r="736" spans="6:20">
      <c r="F736" s="27"/>
      <c r="G736" s="27"/>
      <c r="H736" s="11"/>
      <c r="I736" s="10"/>
      <c r="J736" s="10"/>
      <c r="K736" s="10"/>
      <c r="L736" s="10"/>
      <c r="M736" s="10"/>
      <c r="N736" s="10"/>
      <c r="O736" s="10"/>
      <c r="P736" s="10"/>
      <c r="Q736" s="10"/>
      <c r="R736" s="10"/>
      <c r="S736" s="10"/>
      <c r="T736" s="10"/>
    </row>
    <row r="737" spans="6:20">
      <c r="F737" s="27"/>
      <c r="G737" s="27"/>
      <c r="H737" s="11"/>
      <c r="I737" s="10"/>
      <c r="J737" s="10"/>
      <c r="K737" s="10"/>
      <c r="L737" s="10"/>
      <c r="M737" s="10"/>
      <c r="N737" s="10"/>
      <c r="O737" s="10"/>
      <c r="P737" s="10"/>
      <c r="Q737" s="10"/>
      <c r="R737" s="10"/>
      <c r="S737" s="10"/>
      <c r="T737" s="10"/>
    </row>
    <row r="738" spans="6:20">
      <c r="F738" s="27"/>
      <c r="G738" s="27"/>
      <c r="H738" s="11"/>
      <c r="I738" s="10"/>
      <c r="J738" s="10"/>
      <c r="K738" s="10"/>
      <c r="L738" s="10"/>
      <c r="M738" s="10"/>
      <c r="N738" s="10"/>
      <c r="O738" s="10"/>
      <c r="P738" s="10"/>
      <c r="Q738" s="10"/>
      <c r="R738" s="10"/>
      <c r="S738" s="10"/>
      <c r="T738" s="10"/>
    </row>
    <row r="739" spans="6:20">
      <c r="F739" s="27"/>
      <c r="G739" s="27"/>
      <c r="H739" s="11"/>
      <c r="I739" s="10"/>
      <c r="J739" s="10"/>
      <c r="K739" s="10"/>
      <c r="L739" s="10"/>
      <c r="M739" s="10"/>
      <c r="N739" s="10"/>
      <c r="O739" s="10"/>
      <c r="P739" s="10"/>
      <c r="Q739" s="10"/>
      <c r="R739" s="10"/>
      <c r="S739" s="10"/>
      <c r="T739" s="10"/>
    </row>
    <row r="740" spans="6:20">
      <c r="F740" s="27"/>
      <c r="G740" s="27"/>
      <c r="H740" s="11"/>
      <c r="I740" s="10"/>
      <c r="J740" s="10"/>
      <c r="K740" s="10"/>
      <c r="L740" s="10"/>
      <c r="M740" s="10"/>
      <c r="N740" s="10"/>
      <c r="O740" s="10"/>
      <c r="P740" s="10"/>
      <c r="Q740" s="10"/>
      <c r="R740" s="10"/>
      <c r="S740" s="10"/>
      <c r="T740" s="10"/>
    </row>
    <row r="741" spans="6:20">
      <c r="F741" s="27"/>
      <c r="G741" s="27"/>
      <c r="H741" s="11"/>
      <c r="I741" s="10"/>
      <c r="J741" s="10"/>
      <c r="K741" s="10"/>
      <c r="L741" s="10"/>
      <c r="M741" s="10"/>
      <c r="N741" s="10"/>
      <c r="O741" s="10"/>
      <c r="P741" s="10"/>
      <c r="Q741" s="10"/>
      <c r="R741" s="10"/>
      <c r="S741" s="10"/>
      <c r="T741" s="10"/>
    </row>
    <row r="742" spans="6:20">
      <c r="F742" s="27"/>
      <c r="G742" s="27"/>
      <c r="H742" s="11"/>
      <c r="I742" s="10"/>
      <c r="J742" s="10"/>
      <c r="K742" s="10"/>
      <c r="L742" s="10"/>
      <c r="M742" s="10"/>
      <c r="N742" s="10"/>
      <c r="O742" s="10"/>
      <c r="P742" s="10"/>
      <c r="Q742" s="10"/>
      <c r="R742" s="10"/>
      <c r="S742" s="10"/>
      <c r="T742" s="10"/>
    </row>
    <row r="743" spans="6:20">
      <c r="F743" s="27"/>
      <c r="G743" s="27"/>
      <c r="H743" s="11"/>
      <c r="I743" s="10"/>
      <c r="J743" s="10"/>
      <c r="K743" s="10"/>
      <c r="L743" s="10"/>
      <c r="M743" s="10"/>
      <c r="N743" s="10"/>
      <c r="O743" s="10"/>
      <c r="P743" s="10"/>
      <c r="Q743" s="10"/>
      <c r="R743" s="10"/>
      <c r="S743" s="10"/>
      <c r="T743" s="10"/>
    </row>
    <row r="744" spans="6:20">
      <c r="F744" s="27"/>
      <c r="G744" s="27"/>
      <c r="H744" s="11"/>
      <c r="I744" s="10"/>
      <c r="J744" s="10"/>
      <c r="K744" s="10"/>
      <c r="L744" s="10"/>
      <c r="M744" s="10"/>
      <c r="N744" s="10"/>
      <c r="O744" s="10"/>
      <c r="P744" s="10"/>
      <c r="Q744" s="10"/>
      <c r="R744" s="10"/>
      <c r="S744" s="10"/>
      <c r="T744" s="10"/>
    </row>
    <row r="745" spans="6:20">
      <c r="F745" s="27"/>
      <c r="G745" s="27"/>
      <c r="H745" s="11"/>
      <c r="I745" s="10"/>
      <c r="J745" s="10"/>
      <c r="K745" s="10"/>
      <c r="L745" s="10"/>
      <c r="M745" s="10"/>
      <c r="N745" s="10"/>
      <c r="O745" s="10"/>
      <c r="P745" s="10"/>
      <c r="Q745" s="10"/>
      <c r="R745" s="10"/>
      <c r="S745" s="10"/>
      <c r="T745" s="10"/>
    </row>
    <row r="746" spans="6:20">
      <c r="F746" s="27"/>
      <c r="G746" s="27"/>
      <c r="H746" s="11"/>
      <c r="I746" s="10"/>
      <c r="J746" s="10"/>
      <c r="K746" s="10"/>
      <c r="L746" s="10"/>
      <c r="M746" s="10"/>
      <c r="N746" s="10"/>
      <c r="O746" s="10"/>
      <c r="P746" s="10"/>
      <c r="Q746" s="10"/>
      <c r="R746" s="10"/>
      <c r="S746" s="10"/>
      <c r="T746" s="10"/>
    </row>
    <row r="747" spans="6:20">
      <c r="F747" s="27"/>
      <c r="G747" s="27"/>
      <c r="H747" s="11"/>
      <c r="I747" s="10"/>
      <c r="J747" s="10"/>
      <c r="K747" s="10"/>
      <c r="L747" s="10"/>
      <c r="M747" s="10"/>
      <c r="N747" s="10"/>
      <c r="O747" s="10"/>
      <c r="P747" s="10"/>
      <c r="Q747" s="10"/>
      <c r="R747" s="10"/>
      <c r="S747" s="10"/>
      <c r="T747" s="10"/>
    </row>
    <row r="748" spans="6:20">
      <c r="F748" s="27"/>
      <c r="G748" s="27"/>
      <c r="H748" s="11"/>
      <c r="I748" s="10"/>
      <c r="J748" s="10"/>
      <c r="K748" s="10"/>
      <c r="L748" s="10"/>
      <c r="M748" s="10"/>
      <c r="N748" s="10"/>
      <c r="O748" s="10"/>
      <c r="P748" s="10"/>
      <c r="Q748" s="10"/>
      <c r="R748" s="10"/>
      <c r="S748" s="10"/>
      <c r="T748" s="10"/>
    </row>
    <row r="749" spans="6:20" ht="7.5" customHeight="1">
      <c r="F749" s="27"/>
      <c r="G749" s="27"/>
      <c r="H749" s="11"/>
      <c r="I749" s="10"/>
      <c r="J749" s="10"/>
      <c r="K749" s="10"/>
      <c r="L749" s="10"/>
      <c r="M749" s="10"/>
      <c r="N749" s="10"/>
      <c r="O749" s="10"/>
      <c r="P749" s="10"/>
      <c r="Q749" s="10"/>
      <c r="R749" s="10"/>
      <c r="S749" s="10"/>
      <c r="T749" s="10"/>
    </row>
    <row r="750" spans="6:20" ht="0.75" hidden="1" customHeight="1">
      <c r="F750" s="27"/>
      <c r="G750" s="27"/>
      <c r="H750" s="11"/>
      <c r="I750" s="10"/>
      <c r="J750" s="10"/>
      <c r="K750" s="10"/>
      <c r="L750" s="10"/>
      <c r="M750" s="10"/>
      <c r="N750" s="10"/>
      <c r="O750" s="10"/>
      <c r="P750" s="10"/>
      <c r="Q750" s="10"/>
      <c r="R750" s="10"/>
      <c r="S750" s="10"/>
      <c r="T750" s="10"/>
    </row>
    <row r="751" spans="6:20" hidden="1">
      <c r="F751" s="27"/>
      <c r="G751" s="27"/>
      <c r="H751" s="11"/>
      <c r="I751" s="10"/>
      <c r="J751" s="10"/>
      <c r="K751" s="10"/>
      <c r="L751" s="10"/>
      <c r="M751" s="10"/>
      <c r="N751" s="10"/>
      <c r="O751" s="10"/>
      <c r="P751" s="10"/>
      <c r="Q751" s="10"/>
      <c r="R751" s="10"/>
      <c r="S751" s="10"/>
      <c r="T751" s="10"/>
    </row>
    <row r="752" spans="6:20" hidden="1">
      <c r="F752" s="27"/>
      <c r="G752" s="27"/>
      <c r="H752" s="11"/>
      <c r="I752" s="10"/>
      <c r="J752" s="10"/>
      <c r="K752" s="10"/>
      <c r="L752" s="10"/>
      <c r="M752" s="10"/>
      <c r="N752" s="10"/>
      <c r="O752" s="10"/>
      <c r="P752" s="10"/>
      <c r="Q752" s="10"/>
      <c r="R752" s="10"/>
      <c r="S752" s="10"/>
      <c r="T752" s="10"/>
    </row>
    <row r="753" spans="6:20" hidden="1">
      <c r="F753" s="27"/>
      <c r="G753" s="27"/>
      <c r="H753" s="11"/>
      <c r="I753" s="10"/>
      <c r="J753" s="10"/>
      <c r="K753" s="10"/>
      <c r="L753" s="10"/>
      <c r="M753" s="10"/>
      <c r="N753" s="10"/>
      <c r="O753" s="10"/>
      <c r="P753" s="10"/>
      <c r="Q753" s="10"/>
      <c r="R753" s="10"/>
      <c r="S753" s="10"/>
      <c r="T753" s="10"/>
    </row>
    <row r="754" spans="6:20" hidden="1">
      <c r="F754" s="27"/>
      <c r="G754" s="27"/>
      <c r="H754" s="11"/>
      <c r="I754" s="10"/>
      <c r="J754" s="10"/>
      <c r="K754" s="10"/>
      <c r="L754" s="10"/>
      <c r="M754" s="10"/>
      <c r="N754" s="10"/>
      <c r="O754" s="10"/>
      <c r="P754" s="10"/>
      <c r="Q754" s="10"/>
      <c r="R754" s="10"/>
      <c r="S754" s="10"/>
      <c r="T754" s="10"/>
    </row>
    <row r="755" spans="6:20" hidden="1">
      <c r="F755" s="27"/>
      <c r="G755" s="27"/>
      <c r="H755" s="11"/>
      <c r="I755" s="10"/>
      <c r="J755" s="10"/>
      <c r="K755" s="10"/>
      <c r="L755" s="10"/>
      <c r="M755" s="10"/>
      <c r="N755" s="10"/>
      <c r="O755" s="10"/>
      <c r="P755" s="10"/>
      <c r="Q755" s="10"/>
      <c r="R755" s="10"/>
      <c r="S755" s="10"/>
      <c r="T755" s="10"/>
    </row>
    <row r="756" spans="6:20" hidden="1">
      <c r="F756" s="27"/>
      <c r="G756" s="27"/>
      <c r="H756" s="11"/>
      <c r="I756" s="10"/>
      <c r="J756" s="10"/>
      <c r="K756" s="10"/>
      <c r="L756" s="10"/>
      <c r="M756" s="10"/>
      <c r="N756" s="10"/>
      <c r="O756" s="10"/>
      <c r="P756" s="10"/>
      <c r="Q756" s="10"/>
      <c r="R756" s="10"/>
      <c r="S756" s="10"/>
      <c r="T756" s="10"/>
    </row>
    <row r="757" spans="6:20" hidden="1">
      <c r="F757" s="27"/>
      <c r="G757" s="27"/>
      <c r="H757" s="11"/>
      <c r="I757" s="10"/>
      <c r="J757" s="10"/>
      <c r="K757" s="10"/>
      <c r="L757" s="10"/>
      <c r="M757" s="10"/>
      <c r="N757" s="10"/>
      <c r="O757" s="10"/>
      <c r="P757" s="10"/>
      <c r="Q757" s="10"/>
      <c r="R757" s="10"/>
      <c r="S757" s="10"/>
      <c r="T757" s="10"/>
    </row>
    <row r="758" spans="6:20" hidden="1">
      <c r="F758" s="27"/>
      <c r="G758" s="27"/>
      <c r="H758" s="11"/>
      <c r="I758" s="10"/>
      <c r="J758" s="10"/>
      <c r="K758" s="10"/>
      <c r="L758" s="10"/>
      <c r="M758" s="10"/>
      <c r="N758" s="10"/>
      <c r="O758" s="10"/>
      <c r="P758" s="10"/>
      <c r="Q758" s="10"/>
      <c r="R758" s="10"/>
      <c r="S758" s="10"/>
      <c r="T758" s="10"/>
    </row>
    <row r="759" spans="6:20" hidden="1">
      <c r="F759" s="27"/>
      <c r="G759" s="27"/>
      <c r="H759" s="11"/>
      <c r="I759" s="10"/>
      <c r="J759" s="10"/>
      <c r="K759" s="10"/>
      <c r="L759" s="10"/>
      <c r="M759" s="10"/>
      <c r="N759" s="10"/>
      <c r="O759" s="10"/>
      <c r="P759" s="10"/>
      <c r="Q759" s="10"/>
      <c r="R759" s="10"/>
      <c r="S759" s="10"/>
      <c r="T759" s="10"/>
    </row>
    <row r="760" spans="6:20" hidden="1">
      <c r="F760" s="27"/>
      <c r="G760" s="27"/>
      <c r="H760" s="11"/>
      <c r="I760" s="10"/>
      <c r="J760" s="10"/>
      <c r="K760" s="10"/>
      <c r="L760" s="10"/>
      <c r="M760" s="10"/>
      <c r="N760" s="10"/>
      <c r="O760" s="10"/>
      <c r="P760" s="10"/>
      <c r="Q760" s="10"/>
      <c r="R760" s="10"/>
      <c r="S760" s="10"/>
      <c r="T760" s="10"/>
    </row>
    <row r="761" spans="6:20" hidden="1">
      <c r="F761" s="27"/>
      <c r="G761" s="27"/>
      <c r="H761" s="11"/>
      <c r="I761" s="10"/>
      <c r="J761" s="10"/>
      <c r="K761" s="10"/>
      <c r="L761" s="10"/>
      <c r="M761" s="10"/>
      <c r="N761" s="10"/>
      <c r="O761" s="10"/>
      <c r="P761" s="10"/>
      <c r="Q761" s="10"/>
      <c r="R761" s="10"/>
      <c r="S761" s="10"/>
      <c r="T761" s="10"/>
    </row>
    <row r="762" spans="6:20" hidden="1">
      <c r="F762" s="27"/>
      <c r="G762" s="27"/>
      <c r="H762" s="11"/>
      <c r="I762" s="10"/>
      <c r="J762" s="10"/>
      <c r="K762" s="10"/>
      <c r="L762" s="10"/>
      <c r="M762" s="10"/>
      <c r="N762" s="10"/>
      <c r="O762" s="10"/>
      <c r="P762" s="10"/>
      <c r="Q762" s="10"/>
      <c r="R762" s="10"/>
      <c r="S762" s="10"/>
      <c r="T762" s="10"/>
    </row>
    <row r="763" spans="6:20" hidden="1">
      <c r="F763" s="27"/>
      <c r="G763" s="27"/>
      <c r="H763" s="11"/>
      <c r="I763" s="10"/>
      <c r="J763" s="10"/>
      <c r="K763" s="10"/>
      <c r="L763" s="10"/>
      <c r="M763" s="10"/>
      <c r="N763" s="10"/>
      <c r="O763" s="10"/>
      <c r="P763" s="10"/>
      <c r="Q763" s="10"/>
      <c r="R763" s="10"/>
      <c r="S763" s="10"/>
      <c r="T763" s="10"/>
    </row>
    <row r="764" spans="6:20" hidden="1">
      <c r="F764" s="27"/>
      <c r="G764" s="27"/>
      <c r="H764" s="11"/>
      <c r="I764" s="10"/>
      <c r="J764" s="10"/>
      <c r="K764" s="10"/>
      <c r="L764" s="10"/>
      <c r="M764" s="10"/>
      <c r="N764" s="10"/>
      <c r="O764" s="10"/>
      <c r="P764" s="10"/>
      <c r="Q764" s="10"/>
      <c r="R764" s="10"/>
      <c r="S764" s="10"/>
      <c r="T764" s="10"/>
    </row>
    <row r="765" spans="6:20" hidden="1">
      <c r="F765" s="27"/>
      <c r="G765" s="27"/>
      <c r="H765" s="11"/>
      <c r="I765" s="10"/>
      <c r="J765" s="10"/>
      <c r="K765" s="10"/>
      <c r="L765" s="10"/>
      <c r="M765" s="10"/>
      <c r="N765" s="10"/>
      <c r="O765" s="10"/>
      <c r="P765" s="10"/>
      <c r="Q765" s="10"/>
      <c r="R765" s="10"/>
      <c r="S765" s="10"/>
      <c r="T765" s="10"/>
    </row>
    <row r="766" spans="6:20" hidden="1">
      <c r="F766" s="27"/>
      <c r="G766" s="27"/>
      <c r="H766" s="11"/>
      <c r="I766" s="10"/>
      <c r="J766" s="10"/>
      <c r="K766" s="10"/>
      <c r="L766" s="10"/>
      <c r="M766" s="10"/>
      <c r="N766" s="10"/>
      <c r="O766" s="10"/>
      <c r="P766" s="10"/>
      <c r="Q766" s="10"/>
      <c r="R766" s="10"/>
      <c r="S766" s="10"/>
      <c r="T766" s="10"/>
    </row>
    <row r="767" spans="6:20" hidden="1">
      <c r="F767" s="27"/>
      <c r="G767" s="27"/>
      <c r="H767" s="11"/>
      <c r="I767" s="10"/>
      <c r="J767" s="10"/>
      <c r="K767" s="10"/>
      <c r="L767" s="10"/>
      <c r="M767" s="10"/>
      <c r="N767" s="10"/>
      <c r="O767" s="10"/>
      <c r="P767" s="10"/>
      <c r="Q767" s="10"/>
      <c r="R767" s="10"/>
      <c r="S767" s="10"/>
      <c r="T767" s="10"/>
    </row>
    <row r="768" spans="6:20" hidden="1">
      <c r="F768" s="27"/>
      <c r="G768" s="27"/>
      <c r="H768" s="11"/>
      <c r="I768" s="10"/>
      <c r="J768" s="10"/>
      <c r="K768" s="10"/>
      <c r="L768" s="10"/>
      <c r="M768" s="10"/>
      <c r="N768" s="10"/>
      <c r="O768" s="10"/>
      <c r="P768" s="10"/>
      <c r="Q768" s="10"/>
      <c r="R768" s="10"/>
      <c r="S768" s="10"/>
      <c r="T768" s="10"/>
    </row>
    <row r="769" spans="6:20" hidden="1">
      <c r="F769" s="27"/>
      <c r="G769" s="27"/>
      <c r="H769" s="11"/>
      <c r="I769" s="10"/>
      <c r="J769" s="10"/>
      <c r="K769" s="10"/>
      <c r="L769" s="10"/>
      <c r="M769" s="10"/>
      <c r="N769" s="10"/>
      <c r="O769" s="10"/>
      <c r="P769" s="10"/>
      <c r="Q769" s="10"/>
      <c r="R769" s="10"/>
      <c r="S769" s="10"/>
      <c r="T769" s="10"/>
    </row>
    <row r="770" spans="6:20" hidden="1">
      <c r="F770" s="27"/>
      <c r="G770" s="27"/>
      <c r="H770" s="11"/>
      <c r="I770" s="10"/>
      <c r="J770" s="10"/>
      <c r="K770" s="10"/>
      <c r="L770" s="10"/>
      <c r="M770" s="10"/>
      <c r="N770" s="10"/>
      <c r="O770" s="10"/>
      <c r="P770" s="10"/>
      <c r="Q770" s="10"/>
      <c r="R770" s="10"/>
      <c r="S770" s="10"/>
      <c r="T770" s="10"/>
    </row>
    <row r="771" spans="6:20" hidden="1">
      <c r="F771" s="27"/>
      <c r="G771" s="27"/>
      <c r="H771" s="11"/>
      <c r="I771" s="10"/>
      <c r="J771" s="10"/>
      <c r="K771" s="10"/>
      <c r="L771" s="10"/>
      <c r="M771" s="10"/>
      <c r="N771" s="10"/>
      <c r="O771" s="10"/>
      <c r="P771" s="10"/>
      <c r="Q771" s="10"/>
      <c r="R771" s="10"/>
      <c r="S771" s="10"/>
      <c r="T771" s="10"/>
    </row>
    <row r="772" spans="6:20" hidden="1">
      <c r="F772" s="27"/>
      <c r="G772" s="27"/>
      <c r="H772" s="11"/>
      <c r="I772" s="10"/>
      <c r="J772" s="10"/>
      <c r="K772" s="10"/>
      <c r="L772" s="10"/>
      <c r="M772" s="10"/>
      <c r="N772" s="10"/>
      <c r="O772" s="10"/>
      <c r="P772" s="10"/>
      <c r="Q772" s="10"/>
      <c r="R772" s="10"/>
      <c r="S772" s="10"/>
      <c r="T772" s="10"/>
    </row>
    <row r="773" spans="6:20" hidden="1">
      <c r="F773" s="27"/>
      <c r="G773" s="27"/>
      <c r="H773" s="11"/>
      <c r="I773" s="10"/>
      <c r="J773" s="10"/>
      <c r="K773" s="10"/>
      <c r="L773" s="10"/>
      <c r="M773" s="10"/>
      <c r="N773" s="10"/>
      <c r="O773" s="10"/>
      <c r="P773" s="10"/>
      <c r="Q773" s="10"/>
      <c r="R773" s="10"/>
      <c r="S773" s="10"/>
      <c r="T773" s="10"/>
    </row>
    <row r="774" spans="6:20" hidden="1">
      <c r="F774" s="27"/>
      <c r="G774" s="27"/>
      <c r="H774" s="11"/>
      <c r="I774" s="10"/>
      <c r="J774" s="10"/>
      <c r="K774" s="10"/>
      <c r="L774" s="10"/>
      <c r="M774" s="10"/>
      <c r="N774" s="10"/>
      <c r="O774" s="10"/>
      <c r="P774" s="10"/>
      <c r="Q774" s="10"/>
      <c r="R774" s="10"/>
      <c r="S774" s="10"/>
      <c r="T774" s="10"/>
    </row>
    <row r="775" spans="6:20" hidden="1">
      <c r="F775" s="27"/>
      <c r="G775" s="27"/>
      <c r="H775" s="11"/>
      <c r="I775" s="10"/>
      <c r="J775" s="10"/>
      <c r="K775" s="10"/>
      <c r="L775" s="10"/>
      <c r="M775" s="10"/>
      <c r="N775" s="10"/>
      <c r="O775" s="10"/>
      <c r="P775" s="10"/>
      <c r="Q775" s="10"/>
      <c r="R775" s="10"/>
      <c r="S775" s="10"/>
      <c r="T775" s="10"/>
    </row>
    <row r="776" spans="6:20" hidden="1">
      <c r="F776" s="27"/>
      <c r="G776" s="27"/>
      <c r="H776" s="11"/>
      <c r="I776" s="10"/>
      <c r="J776" s="10"/>
      <c r="K776" s="10"/>
      <c r="L776" s="10"/>
      <c r="M776" s="10"/>
      <c r="N776" s="10"/>
      <c r="O776" s="10"/>
      <c r="P776" s="10"/>
      <c r="Q776" s="10"/>
      <c r="R776" s="10"/>
      <c r="S776" s="10"/>
      <c r="T776" s="10"/>
    </row>
    <row r="777" spans="6:20" hidden="1">
      <c r="F777" s="27"/>
      <c r="G777" s="27"/>
      <c r="H777" s="11"/>
      <c r="I777" s="10"/>
      <c r="J777" s="10"/>
      <c r="K777" s="10"/>
      <c r="L777" s="10"/>
      <c r="M777" s="10"/>
      <c r="N777" s="10"/>
      <c r="O777" s="10"/>
      <c r="P777" s="10"/>
      <c r="Q777" s="10"/>
      <c r="R777" s="10"/>
      <c r="S777" s="10"/>
      <c r="T777" s="10"/>
    </row>
    <row r="778" spans="6:20" hidden="1">
      <c r="F778" s="27"/>
      <c r="G778" s="27"/>
      <c r="H778" s="11"/>
      <c r="I778" s="10"/>
      <c r="J778" s="10"/>
      <c r="K778" s="10"/>
      <c r="L778" s="10"/>
      <c r="M778" s="10"/>
      <c r="N778" s="10"/>
      <c r="O778" s="10"/>
      <c r="P778" s="10"/>
      <c r="Q778" s="10"/>
      <c r="R778" s="10"/>
      <c r="S778" s="10"/>
      <c r="T778" s="10"/>
    </row>
    <row r="779" spans="6:20" hidden="1">
      <c r="F779" s="27"/>
      <c r="G779" s="27"/>
      <c r="H779" s="11"/>
      <c r="I779" s="10"/>
      <c r="J779" s="10"/>
      <c r="K779" s="10"/>
      <c r="L779" s="10"/>
      <c r="M779" s="10"/>
      <c r="N779" s="10"/>
      <c r="O779" s="10"/>
      <c r="P779" s="10"/>
      <c r="Q779" s="10"/>
      <c r="R779" s="10"/>
      <c r="S779" s="10"/>
      <c r="T779" s="10"/>
    </row>
    <row r="780" spans="6:20" hidden="1">
      <c r="F780" s="27"/>
      <c r="G780" s="27"/>
      <c r="H780" s="11"/>
      <c r="I780" s="10"/>
      <c r="J780" s="10"/>
      <c r="K780" s="10"/>
      <c r="L780" s="10"/>
      <c r="M780" s="10"/>
      <c r="N780" s="10"/>
      <c r="O780" s="10"/>
      <c r="P780" s="10"/>
      <c r="Q780" s="10"/>
      <c r="R780" s="10"/>
      <c r="S780" s="10"/>
      <c r="T780" s="10"/>
    </row>
    <row r="781" spans="6:20" hidden="1">
      <c r="F781" s="27"/>
      <c r="G781" s="27"/>
      <c r="H781" s="11"/>
      <c r="I781" s="10"/>
      <c r="J781" s="10"/>
      <c r="K781" s="10"/>
      <c r="L781" s="10"/>
      <c r="M781" s="10"/>
      <c r="N781" s="10"/>
      <c r="O781" s="10"/>
      <c r="P781" s="10"/>
      <c r="Q781" s="10"/>
      <c r="R781" s="10"/>
      <c r="S781" s="10"/>
      <c r="T781" s="10"/>
    </row>
    <row r="782" spans="6:20" hidden="1">
      <c r="F782" s="27"/>
      <c r="G782" s="27"/>
      <c r="H782" s="11"/>
      <c r="I782" s="10"/>
      <c r="J782" s="10"/>
      <c r="K782" s="10"/>
      <c r="L782" s="10"/>
      <c r="M782" s="10"/>
      <c r="N782" s="10"/>
      <c r="O782" s="10"/>
      <c r="P782" s="10"/>
      <c r="Q782" s="10"/>
      <c r="R782" s="10"/>
      <c r="S782" s="10"/>
      <c r="T782" s="10"/>
    </row>
    <row r="783" spans="6:20" hidden="1">
      <c r="F783" s="27"/>
      <c r="G783" s="27"/>
      <c r="H783" s="11"/>
      <c r="I783" s="10"/>
      <c r="J783" s="10"/>
      <c r="K783" s="10"/>
      <c r="L783" s="10"/>
      <c r="M783" s="10"/>
      <c r="N783" s="10"/>
      <c r="O783" s="10"/>
      <c r="P783" s="10"/>
      <c r="Q783" s="10"/>
      <c r="R783" s="10"/>
      <c r="S783" s="10"/>
      <c r="T783" s="10"/>
    </row>
    <row r="784" spans="6:20" hidden="1">
      <c r="F784" s="27"/>
      <c r="G784" s="27"/>
      <c r="H784" s="11"/>
      <c r="I784" s="10"/>
      <c r="J784" s="10"/>
      <c r="K784" s="10"/>
      <c r="L784" s="10"/>
      <c r="M784" s="10"/>
      <c r="N784" s="10"/>
      <c r="O784" s="10"/>
      <c r="P784" s="10"/>
      <c r="Q784" s="10"/>
      <c r="R784" s="10"/>
      <c r="S784" s="10"/>
      <c r="T784" s="10"/>
    </row>
    <row r="785" spans="6:20" hidden="1">
      <c r="F785" s="27"/>
      <c r="G785" s="27"/>
      <c r="H785" s="11"/>
      <c r="I785" s="10"/>
      <c r="J785" s="10"/>
      <c r="K785" s="10"/>
      <c r="L785" s="10"/>
      <c r="M785" s="10"/>
      <c r="N785" s="10"/>
      <c r="O785" s="10"/>
      <c r="P785" s="10"/>
      <c r="Q785" s="10"/>
      <c r="R785" s="10"/>
      <c r="S785" s="10"/>
      <c r="T785" s="10"/>
    </row>
    <row r="786" spans="6:20">
      <c r="F786" s="27"/>
      <c r="G786" s="27"/>
      <c r="H786" s="11"/>
      <c r="I786" s="10"/>
      <c r="J786" s="10"/>
      <c r="K786" s="10"/>
      <c r="L786" s="10"/>
      <c r="M786" s="10"/>
      <c r="N786" s="10"/>
      <c r="O786" s="10"/>
      <c r="P786" s="10"/>
      <c r="Q786" s="10"/>
      <c r="R786" s="10"/>
      <c r="S786" s="10"/>
      <c r="T786" s="10"/>
    </row>
    <row r="787" spans="6:20">
      <c r="F787" s="27"/>
      <c r="G787" s="27"/>
      <c r="H787" s="11"/>
      <c r="I787" s="10"/>
      <c r="J787" s="10"/>
      <c r="K787" s="10"/>
      <c r="L787" s="10"/>
      <c r="M787" s="10"/>
      <c r="N787" s="10"/>
      <c r="O787" s="10"/>
      <c r="P787" s="10"/>
      <c r="Q787" s="10"/>
      <c r="R787" s="10"/>
      <c r="S787" s="10"/>
      <c r="T787" s="10"/>
    </row>
    <row r="788" spans="6:20">
      <c r="F788" s="27"/>
      <c r="G788" s="27"/>
      <c r="H788" s="11"/>
      <c r="I788" s="10"/>
      <c r="J788" s="10"/>
      <c r="K788" s="10"/>
      <c r="L788" s="10"/>
      <c r="M788" s="10"/>
      <c r="N788" s="10"/>
      <c r="O788" s="10"/>
      <c r="P788" s="10"/>
      <c r="Q788" s="10"/>
      <c r="R788" s="10"/>
      <c r="S788" s="10"/>
      <c r="T788" s="10"/>
    </row>
    <row r="789" spans="6:20">
      <c r="F789" s="27"/>
      <c r="G789" s="27"/>
      <c r="H789" s="11"/>
      <c r="I789" s="10"/>
      <c r="J789" s="10"/>
      <c r="K789" s="10"/>
      <c r="L789" s="10"/>
      <c r="M789" s="10"/>
      <c r="N789" s="10"/>
      <c r="O789" s="10"/>
      <c r="P789" s="10"/>
      <c r="Q789" s="10"/>
      <c r="R789" s="10"/>
      <c r="S789" s="10"/>
      <c r="T789" s="10"/>
    </row>
    <row r="790" spans="6:20">
      <c r="F790" s="27"/>
      <c r="G790" s="27"/>
      <c r="H790" s="11"/>
      <c r="I790" s="10"/>
      <c r="J790" s="10"/>
      <c r="K790" s="10"/>
      <c r="L790" s="10"/>
      <c r="M790" s="10"/>
      <c r="N790" s="10"/>
      <c r="O790" s="10"/>
      <c r="P790" s="10"/>
      <c r="Q790" s="10"/>
      <c r="R790" s="10"/>
      <c r="S790" s="10"/>
      <c r="T790" s="10"/>
    </row>
    <row r="791" spans="6:20">
      <c r="F791" s="27"/>
      <c r="G791" s="27"/>
      <c r="H791" s="11"/>
      <c r="I791" s="10"/>
      <c r="J791" s="10"/>
      <c r="K791" s="10"/>
      <c r="L791" s="10"/>
      <c r="M791" s="10"/>
      <c r="N791" s="10"/>
      <c r="O791" s="10"/>
      <c r="P791" s="10"/>
      <c r="Q791" s="10"/>
      <c r="R791" s="10"/>
      <c r="S791" s="10"/>
      <c r="T791" s="10"/>
    </row>
    <row r="792" spans="6:20">
      <c r="F792" s="27"/>
      <c r="G792" s="27"/>
      <c r="H792" s="11"/>
      <c r="I792" s="10"/>
      <c r="J792" s="10"/>
      <c r="K792" s="10"/>
      <c r="L792" s="10"/>
      <c r="M792" s="10"/>
      <c r="N792" s="10"/>
      <c r="O792" s="10"/>
      <c r="P792" s="10"/>
      <c r="Q792" s="10"/>
      <c r="R792" s="10"/>
      <c r="S792" s="10"/>
      <c r="T792" s="10"/>
    </row>
    <row r="793" spans="6:20">
      <c r="F793" s="27"/>
      <c r="G793" s="27"/>
      <c r="H793" s="11"/>
      <c r="I793" s="10"/>
      <c r="J793" s="10"/>
      <c r="K793" s="10"/>
      <c r="L793" s="10"/>
      <c r="M793" s="10"/>
      <c r="N793" s="10"/>
      <c r="O793" s="10"/>
      <c r="P793" s="10"/>
      <c r="Q793" s="10"/>
      <c r="R793" s="10"/>
      <c r="S793" s="10"/>
      <c r="T793" s="10"/>
    </row>
    <row r="794" spans="6:20">
      <c r="F794" s="27"/>
      <c r="G794" s="27"/>
      <c r="H794" s="11"/>
      <c r="I794" s="10"/>
      <c r="J794" s="10"/>
      <c r="K794" s="10"/>
      <c r="L794" s="10"/>
      <c r="M794" s="10"/>
      <c r="N794" s="10"/>
      <c r="O794" s="10"/>
      <c r="P794" s="10"/>
      <c r="Q794" s="10"/>
      <c r="R794" s="10"/>
      <c r="S794" s="10"/>
      <c r="T794" s="10"/>
    </row>
    <row r="795" spans="6:20">
      <c r="F795" s="27"/>
      <c r="G795" s="27"/>
      <c r="H795" s="11"/>
      <c r="I795" s="10"/>
      <c r="J795" s="10"/>
      <c r="K795" s="10"/>
      <c r="L795" s="10"/>
      <c r="M795" s="10"/>
      <c r="N795" s="10"/>
      <c r="O795" s="10"/>
      <c r="P795" s="10"/>
      <c r="Q795" s="10"/>
      <c r="R795" s="10"/>
      <c r="S795" s="10"/>
      <c r="T795" s="10"/>
    </row>
    <row r="796" spans="6:20">
      <c r="F796" s="27"/>
      <c r="G796" s="27"/>
      <c r="H796" s="11"/>
      <c r="I796" s="10"/>
      <c r="J796" s="10"/>
      <c r="K796" s="10"/>
      <c r="L796" s="10"/>
      <c r="M796" s="10"/>
      <c r="N796" s="10"/>
      <c r="O796" s="10"/>
      <c r="P796" s="10"/>
      <c r="Q796" s="10"/>
      <c r="R796" s="10"/>
      <c r="S796" s="10"/>
      <c r="T796" s="10"/>
    </row>
    <row r="797" spans="6:20">
      <c r="F797" s="27"/>
      <c r="G797" s="27"/>
      <c r="H797" s="11"/>
      <c r="I797" s="10"/>
      <c r="J797" s="10"/>
      <c r="K797" s="10"/>
      <c r="L797" s="10"/>
      <c r="M797" s="10"/>
      <c r="N797" s="10"/>
      <c r="O797" s="10"/>
      <c r="P797" s="10"/>
      <c r="Q797" s="10"/>
      <c r="R797" s="10"/>
      <c r="S797" s="10"/>
      <c r="T797" s="10"/>
    </row>
    <row r="798" spans="6:20">
      <c r="F798" s="27"/>
      <c r="G798" s="27"/>
      <c r="H798" s="11"/>
      <c r="I798" s="10"/>
      <c r="J798" s="10"/>
      <c r="K798" s="10"/>
      <c r="L798" s="10"/>
      <c r="M798" s="10"/>
      <c r="N798" s="10"/>
      <c r="O798" s="10"/>
      <c r="P798" s="10"/>
      <c r="Q798" s="10"/>
      <c r="R798" s="10"/>
      <c r="S798" s="10"/>
      <c r="T798" s="10"/>
    </row>
    <row r="799" spans="6:20">
      <c r="F799" s="27"/>
      <c r="G799" s="27"/>
      <c r="H799" s="11"/>
      <c r="I799" s="10"/>
      <c r="J799" s="10"/>
      <c r="K799" s="10"/>
      <c r="L799" s="10"/>
      <c r="M799" s="10"/>
      <c r="N799" s="10"/>
      <c r="O799" s="10"/>
      <c r="P799" s="10"/>
      <c r="Q799" s="10"/>
      <c r="R799" s="10"/>
      <c r="S799" s="10"/>
      <c r="T799" s="10"/>
    </row>
    <row r="800" spans="6:20">
      <c r="F800" s="27"/>
      <c r="G800" s="27"/>
      <c r="H800" s="11"/>
      <c r="I800" s="10"/>
      <c r="J800" s="10"/>
      <c r="K800" s="10"/>
      <c r="L800" s="10"/>
      <c r="M800" s="10"/>
      <c r="N800" s="10"/>
      <c r="O800" s="10"/>
      <c r="P800" s="10"/>
      <c r="Q800" s="10"/>
      <c r="R800" s="10"/>
      <c r="S800" s="10"/>
      <c r="T800" s="10"/>
    </row>
    <row r="801" spans="6:20">
      <c r="F801" s="27"/>
      <c r="G801" s="27"/>
      <c r="H801" s="11"/>
      <c r="I801" s="10"/>
      <c r="J801" s="10"/>
      <c r="K801" s="10"/>
      <c r="L801" s="10"/>
      <c r="M801" s="10"/>
      <c r="N801" s="10"/>
      <c r="O801" s="10"/>
      <c r="P801" s="10"/>
      <c r="Q801" s="10"/>
      <c r="R801" s="10"/>
      <c r="S801" s="10"/>
      <c r="T801" s="10"/>
    </row>
    <row r="802" spans="6:20">
      <c r="F802" s="27"/>
      <c r="G802" s="27"/>
      <c r="H802" s="11"/>
      <c r="I802" s="10"/>
      <c r="J802" s="10"/>
      <c r="K802" s="10"/>
      <c r="L802" s="10"/>
      <c r="M802" s="10"/>
      <c r="N802" s="10"/>
      <c r="O802" s="10"/>
      <c r="P802" s="10"/>
      <c r="Q802" s="10"/>
      <c r="R802" s="10"/>
      <c r="S802" s="10"/>
      <c r="T802" s="10"/>
    </row>
    <row r="803" spans="6:20">
      <c r="F803" s="27"/>
      <c r="G803" s="27"/>
      <c r="H803" s="11"/>
      <c r="I803" s="10"/>
      <c r="J803" s="10"/>
      <c r="K803" s="10"/>
      <c r="L803" s="10"/>
      <c r="M803" s="10"/>
      <c r="N803" s="10"/>
      <c r="O803" s="10"/>
      <c r="P803" s="10"/>
      <c r="Q803" s="10"/>
      <c r="R803" s="10"/>
      <c r="S803" s="10"/>
      <c r="T803" s="10"/>
    </row>
    <row r="804" spans="6:20">
      <c r="F804" s="27"/>
      <c r="G804" s="27"/>
      <c r="H804" s="11"/>
      <c r="I804" s="10"/>
      <c r="J804" s="10"/>
      <c r="K804" s="10"/>
      <c r="L804" s="10"/>
      <c r="M804" s="10"/>
      <c r="N804" s="10"/>
      <c r="O804" s="10"/>
      <c r="P804" s="10"/>
      <c r="Q804" s="10"/>
      <c r="R804" s="10"/>
      <c r="S804" s="10"/>
      <c r="T804" s="10"/>
    </row>
    <row r="805" spans="6:20">
      <c r="F805" s="27"/>
      <c r="G805" s="27"/>
      <c r="H805" s="11"/>
      <c r="I805" s="10"/>
      <c r="J805" s="10"/>
      <c r="K805" s="10"/>
      <c r="L805" s="10"/>
      <c r="M805" s="10"/>
      <c r="N805" s="10"/>
      <c r="O805" s="10"/>
      <c r="P805" s="10"/>
      <c r="Q805" s="10"/>
      <c r="R805" s="10"/>
      <c r="S805" s="10"/>
      <c r="T805" s="10"/>
    </row>
    <row r="806" spans="6:20">
      <c r="F806" s="27"/>
      <c r="G806" s="27"/>
      <c r="H806" s="11"/>
      <c r="I806" s="10"/>
      <c r="J806" s="10"/>
      <c r="K806" s="10"/>
      <c r="L806" s="10"/>
      <c r="M806" s="10"/>
      <c r="N806" s="10"/>
      <c r="O806" s="10"/>
      <c r="P806" s="10"/>
      <c r="Q806" s="10"/>
      <c r="R806" s="10"/>
      <c r="S806" s="10"/>
      <c r="T806" s="10"/>
    </row>
    <row r="807" spans="6:20">
      <c r="F807" s="27"/>
      <c r="G807" s="27"/>
      <c r="H807" s="11"/>
      <c r="I807" s="10"/>
      <c r="J807" s="10"/>
      <c r="K807" s="10"/>
      <c r="L807" s="10"/>
      <c r="M807" s="10"/>
      <c r="N807" s="10"/>
      <c r="O807" s="10"/>
      <c r="P807" s="10"/>
      <c r="Q807" s="10"/>
      <c r="R807" s="10"/>
      <c r="S807" s="10"/>
      <c r="T807" s="10"/>
    </row>
    <row r="808" spans="6:20">
      <c r="F808" s="27"/>
      <c r="G808" s="27"/>
      <c r="H808" s="11"/>
      <c r="I808" s="10"/>
      <c r="J808" s="10"/>
      <c r="K808" s="10"/>
      <c r="L808" s="10"/>
      <c r="M808" s="10"/>
      <c r="N808" s="10"/>
      <c r="O808" s="10"/>
      <c r="P808" s="10"/>
      <c r="Q808" s="10"/>
      <c r="R808" s="10"/>
      <c r="S808" s="10"/>
      <c r="T808" s="10"/>
    </row>
    <row r="809" spans="6:20">
      <c r="F809" s="27"/>
      <c r="G809" s="27"/>
      <c r="H809" s="11"/>
      <c r="I809" s="10"/>
      <c r="J809" s="10"/>
      <c r="K809" s="10"/>
      <c r="L809" s="10"/>
      <c r="M809" s="10"/>
      <c r="N809" s="10"/>
      <c r="O809" s="10"/>
      <c r="P809" s="10"/>
      <c r="Q809" s="10"/>
      <c r="R809" s="10"/>
      <c r="S809" s="10"/>
      <c r="T809" s="10"/>
    </row>
    <row r="810" spans="6:20">
      <c r="F810" s="27"/>
      <c r="G810" s="27"/>
      <c r="H810" s="11"/>
      <c r="I810" s="10"/>
      <c r="J810" s="10"/>
      <c r="K810" s="10"/>
      <c r="L810" s="10"/>
      <c r="M810" s="10"/>
      <c r="N810" s="10"/>
      <c r="O810" s="10"/>
      <c r="P810" s="10"/>
      <c r="Q810" s="10"/>
      <c r="R810" s="10"/>
      <c r="S810" s="10"/>
      <c r="T810" s="10"/>
    </row>
    <row r="811" spans="6:20">
      <c r="F811" s="27"/>
      <c r="G811" s="27"/>
      <c r="H811" s="11"/>
      <c r="I811" s="10"/>
      <c r="J811" s="10"/>
      <c r="K811" s="10"/>
      <c r="L811" s="10"/>
      <c r="M811" s="10"/>
      <c r="N811" s="10"/>
      <c r="O811" s="10"/>
      <c r="P811" s="10"/>
      <c r="Q811" s="10"/>
      <c r="R811" s="10"/>
      <c r="S811" s="10"/>
      <c r="T811" s="10"/>
    </row>
    <row r="812" spans="6:20">
      <c r="F812" s="27"/>
      <c r="G812" s="27"/>
      <c r="H812" s="11"/>
      <c r="I812" s="10"/>
      <c r="J812" s="10"/>
      <c r="K812" s="10"/>
      <c r="L812" s="10"/>
      <c r="M812" s="10"/>
      <c r="N812" s="10"/>
      <c r="O812" s="10"/>
      <c r="P812" s="10"/>
      <c r="Q812" s="10"/>
      <c r="R812" s="10"/>
      <c r="S812" s="10"/>
      <c r="T812" s="10"/>
    </row>
    <row r="813" spans="6:20">
      <c r="F813" s="27"/>
      <c r="G813" s="27"/>
      <c r="H813" s="11"/>
      <c r="I813" s="10"/>
      <c r="J813" s="10"/>
      <c r="K813" s="10"/>
      <c r="L813" s="10"/>
      <c r="M813" s="10"/>
      <c r="N813" s="10"/>
      <c r="O813" s="10"/>
      <c r="P813" s="10"/>
      <c r="Q813" s="10"/>
      <c r="R813" s="10"/>
      <c r="S813" s="10"/>
      <c r="T813" s="10"/>
    </row>
    <row r="814" spans="6:20">
      <c r="F814" s="27"/>
      <c r="G814" s="27"/>
      <c r="H814" s="11"/>
      <c r="I814" s="10"/>
      <c r="J814" s="10"/>
      <c r="K814" s="10"/>
      <c r="L814" s="10"/>
      <c r="M814" s="10"/>
      <c r="N814" s="10"/>
      <c r="O814" s="10"/>
      <c r="P814" s="10"/>
      <c r="Q814" s="10"/>
      <c r="R814" s="10"/>
      <c r="S814" s="10"/>
      <c r="T814" s="10"/>
    </row>
    <row r="815" spans="6:20">
      <c r="F815" s="27"/>
      <c r="G815" s="27"/>
      <c r="H815" s="11"/>
      <c r="I815" s="10"/>
      <c r="J815" s="10"/>
      <c r="K815" s="10"/>
      <c r="L815" s="10"/>
      <c r="M815" s="10"/>
      <c r="N815" s="10"/>
      <c r="O815" s="10"/>
      <c r="P815" s="10"/>
      <c r="Q815" s="10"/>
      <c r="R815" s="10"/>
      <c r="S815" s="10"/>
      <c r="T815" s="10"/>
    </row>
    <row r="816" spans="6:20">
      <c r="F816" s="27"/>
      <c r="G816" s="27"/>
      <c r="H816" s="11"/>
      <c r="I816" s="10"/>
      <c r="J816" s="10"/>
      <c r="K816" s="10"/>
      <c r="L816" s="10"/>
      <c r="M816" s="10"/>
      <c r="N816" s="10"/>
      <c r="O816" s="10"/>
      <c r="P816" s="10"/>
      <c r="Q816" s="10"/>
      <c r="R816" s="10"/>
      <c r="S816" s="10"/>
      <c r="T816" s="10"/>
    </row>
    <row r="817" spans="6:20">
      <c r="F817" s="27"/>
      <c r="G817" s="27"/>
      <c r="H817" s="11"/>
      <c r="I817" s="10"/>
      <c r="J817" s="10"/>
      <c r="K817" s="10"/>
      <c r="L817" s="10"/>
      <c r="M817" s="10"/>
      <c r="N817" s="10"/>
      <c r="O817" s="10"/>
      <c r="P817" s="10"/>
      <c r="Q817" s="10"/>
      <c r="R817" s="10"/>
      <c r="S817" s="10"/>
      <c r="T817" s="10"/>
    </row>
    <row r="818" spans="6:20">
      <c r="F818" s="27"/>
      <c r="G818" s="27"/>
      <c r="H818" s="11"/>
      <c r="I818" s="10"/>
      <c r="J818" s="10"/>
      <c r="K818" s="10"/>
      <c r="L818" s="10"/>
      <c r="M818" s="10"/>
      <c r="N818" s="10"/>
      <c r="O818" s="10"/>
      <c r="P818" s="10"/>
      <c r="Q818" s="10"/>
      <c r="R818" s="10"/>
      <c r="S818" s="10"/>
      <c r="T818" s="10"/>
    </row>
    <row r="819" spans="6:20">
      <c r="F819" s="27"/>
      <c r="G819" s="27"/>
      <c r="H819" s="11"/>
      <c r="I819" s="10"/>
      <c r="J819" s="10"/>
      <c r="K819" s="10"/>
      <c r="L819" s="10"/>
      <c r="M819" s="10"/>
      <c r="N819" s="10"/>
      <c r="O819" s="10"/>
      <c r="P819" s="10"/>
      <c r="Q819" s="10"/>
      <c r="R819" s="10"/>
      <c r="S819" s="10"/>
      <c r="T819" s="10"/>
    </row>
    <row r="820" spans="6:20">
      <c r="F820" s="27"/>
      <c r="G820" s="27"/>
      <c r="H820" s="11"/>
      <c r="I820" s="10"/>
      <c r="J820" s="10"/>
      <c r="K820" s="10"/>
      <c r="L820" s="10"/>
      <c r="M820" s="10"/>
      <c r="N820" s="10"/>
      <c r="O820" s="10"/>
      <c r="P820" s="10"/>
      <c r="Q820" s="10"/>
      <c r="R820" s="10"/>
      <c r="S820" s="10"/>
      <c r="T820" s="10"/>
    </row>
    <row r="821" spans="6:20">
      <c r="F821" s="27"/>
      <c r="G821" s="27"/>
      <c r="H821" s="11"/>
      <c r="I821" s="10"/>
      <c r="J821" s="10"/>
      <c r="K821" s="10"/>
      <c r="L821" s="10"/>
      <c r="M821" s="10"/>
      <c r="N821" s="10"/>
      <c r="O821" s="10"/>
      <c r="P821" s="10"/>
      <c r="Q821" s="10"/>
      <c r="R821" s="10"/>
      <c r="S821" s="10"/>
      <c r="T821" s="10"/>
    </row>
    <row r="822" spans="6:20">
      <c r="F822" s="27"/>
      <c r="G822" s="27"/>
      <c r="H822" s="11"/>
      <c r="I822" s="10"/>
      <c r="J822" s="10"/>
      <c r="K822" s="10"/>
      <c r="L822" s="10"/>
      <c r="M822" s="10"/>
      <c r="N822" s="10"/>
      <c r="O822" s="10"/>
      <c r="P822" s="10"/>
      <c r="Q822" s="10"/>
      <c r="R822" s="10"/>
      <c r="S822" s="10"/>
      <c r="T822" s="10"/>
    </row>
    <row r="823" spans="6:20">
      <c r="F823" s="27"/>
      <c r="G823" s="27"/>
      <c r="H823" s="11"/>
      <c r="I823" s="10"/>
      <c r="J823" s="10"/>
      <c r="K823" s="10"/>
      <c r="L823" s="10"/>
      <c r="M823" s="10"/>
      <c r="N823" s="10"/>
      <c r="O823" s="10"/>
      <c r="P823" s="10"/>
      <c r="Q823" s="10"/>
      <c r="R823" s="10"/>
      <c r="S823" s="10"/>
      <c r="T823" s="10"/>
    </row>
    <row r="824" spans="6:20">
      <c r="F824" s="27"/>
      <c r="G824" s="27"/>
      <c r="H824" s="11"/>
      <c r="I824" s="10"/>
      <c r="J824" s="10"/>
      <c r="K824" s="10"/>
      <c r="L824" s="10"/>
      <c r="M824" s="10"/>
      <c r="N824" s="10"/>
      <c r="O824" s="10"/>
      <c r="P824" s="10"/>
      <c r="Q824" s="10"/>
      <c r="R824" s="10"/>
      <c r="S824" s="10"/>
      <c r="T824" s="10"/>
    </row>
  </sheetData>
  <mergeCells count="699">
    <mergeCell ref="F690:G690"/>
    <mergeCell ref="F682:G682"/>
    <mergeCell ref="F683:G683"/>
    <mergeCell ref="F684:G684"/>
    <mergeCell ref="B692:C692"/>
    <mergeCell ref="F692:G692"/>
    <mergeCell ref="F685:H685"/>
    <mergeCell ref="F686:G686"/>
    <mergeCell ref="F687:G687"/>
    <mergeCell ref="F688:G688"/>
    <mergeCell ref="F689:G689"/>
    <mergeCell ref="F676:G676"/>
    <mergeCell ref="F677:G677"/>
    <mergeCell ref="F678:G678"/>
    <mergeCell ref="F679:G679"/>
    <mergeCell ref="F680:G680"/>
    <mergeCell ref="F681:G681"/>
    <mergeCell ref="F670:G670"/>
    <mergeCell ref="F671:G671"/>
    <mergeCell ref="F672:G672"/>
    <mergeCell ref="F673:G673"/>
    <mergeCell ref="F674:G674"/>
    <mergeCell ref="F675:G675"/>
    <mergeCell ref="F664:G664"/>
    <mergeCell ref="F665:G665"/>
    <mergeCell ref="F666:G666"/>
    <mergeCell ref="F667:G667"/>
    <mergeCell ref="F668:G668"/>
    <mergeCell ref="F669:G669"/>
    <mergeCell ref="F658:G658"/>
    <mergeCell ref="F659:G659"/>
    <mergeCell ref="F660:G660"/>
    <mergeCell ref="F661:G661"/>
    <mergeCell ref="F662:G662"/>
    <mergeCell ref="F663:G663"/>
    <mergeCell ref="F652:G652"/>
    <mergeCell ref="F653:G653"/>
    <mergeCell ref="F654:G654"/>
    <mergeCell ref="F655:G655"/>
    <mergeCell ref="F656:G656"/>
    <mergeCell ref="F657:G657"/>
    <mergeCell ref="F646:H646"/>
    <mergeCell ref="F647:G647"/>
    <mergeCell ref="F648:G648"/>
    <mergeCell ref="F649:G649"/>
    <mergeCell ref="F650:G650"/>
    <mergeCell ref="F651:G651"/>
    <mergeCell ref="F640:G640"/>
    <mergeCell ref="F641:G641"/>
    <mergeCell ref="F642:G642"/>
    <mergeCell ref="F643:G643"/>
    <mergeCell ref="F644:G644"/>
    <mergeCell ref="F645:G645"/>
    <mergeCell ref="F634:G634"/>
    <mergeCell ref="F635:G635"/>
    <mergeCell ref="F636:G636"/>
    <mergeCell ref="F637:G637"/>
    <mergeCell ref="F638:G638"/>
    <mergeCell ref="F639:H639"/>
    <mergeCell ref="F628:G628"/>
    <mergeCell ref="F629:G629"/>
    <mergeCell ref="F630:G630"/>
    <mergeCell ref="F631:G631"/>
    <mergeCell ref="F632:G632"/>
    <mergeCell ref="F633:G633"/>
    <mergeCell ref="F622:G622"/>
    <mergeCell ref="F623:H623"/>
    <mergeCell ref="F624:G624"/>
    <mergeCell ref="F625:G625"/>
    <mergeCell ref="F626:G626"/>
    <mergeCell ref="F627:G627"/>
    <mergeCell ref="F616:G616"/>
    <mergeCell ref="F617:G617"/>
    <mergeCell ref="F618:G618"/>
    <mergeCell ref="F619:G619"/>
    <mergeCell ref="F620:G620"/>
    <mergeCell ref="F621:G621"/>
    <mergeCell ref="F610:G610"/>
    <mergeCell ref="F611:G611"/>
    <mergeCell ref="F612:G612"/>
    <mergeCell ref="F613:G613"/>
    <mergeCell ref="F614:G614"/>
    <mergeCell ref="F615:G615"/>
    <mergeCell ref="F604:H604"/>
    <mergeCell ref="F605:G605"/>
    <mergeCell ref="F606:G606"/>
    <mergeCell ref="F607:G607"/>
    <mergeCell ref="F608:G608"/>
    <mergeCell ref="F609:G609"/>
    <mergeCell ref="F598:G598"/>
    <mergeCell ref="F599:G599"/>
    <mergeCell ref="F600:G600"/>
    <mergeCell ref="F601:G601"/>
    <mergeCell ref="F602:G602"/>
    <mergeCell ref="F603:G603"/>
    <mergeCell ref="F592:G592"/>
    <mergeCell ref="F593:G593"/>
    <mergeCell ref="F594:G594"/>
    <mergeCell ref="F595:G595"/>
    <mergeCell ref="F596:G596"/>
    <mergeCell ref="F597:G597"/>
    <mergeCell ref="F586:G586"/>
    <mergeCell ref="F587:G587"/>
    <mergeCell ref="F588:G588"/>
    <mergeCell ref="F589:G589"/>
    <mergeCell ref="F590:G590"/>
    <mergeCell ref="F591:H591"/>
    <mergeCell ref="F580:G580"/>
    <mergeCell ref="F581:G581"/>
    <mergeCell ref="F582:G582"/>
    <mergeCell ref="F583:G583"/>
    <mergeCell ref="F584:G584"/>
    <mergeCell ref="F585:G585"/>
    <mergeCell ref="F574:G574"/>
    <mergeCell ref="F575:G575"/>
    <mergeCell ref="F576:G576"/>
    <mergeCell ref="F577:G577"/>
    <mergeCell ref="F578:G578"/>
    <mergeCell ref="F579:G579"/>
    <mergeCell ref="F568:H568"/>
    <mergeCell ref="F569:G569"/>
    <mergeCell ref="F570:G570"/>
    <mergeCell ref="F571:G571"/>
    <mergeCell ref="F572:G572"/>
    <mergeCell ref="F573:G573"/>
    <mergeCell ref="F562:G562"/>
    <mergeCell ref="F563:G563"/>
    <mergeCell ref="F564:G564"/>
    <mergeCell ref="F565:G565"/>
    <mergeCell ref="F566:G566"/>
    <mergeCell ref="F567:G567"/>
    <mergeCell ref="F556:G556"/>
    <mergeCell ref="F557:G557"/>
    <mergeCell ref="F558:G558"/>
    <mergeCell ref="F559:H559"/>
    <mergeCell ref="F560:G560"/>
    <mergeCell ref="F561:G561"/>
    <mergeCell ref="F550:G550"/>
    <mergeCell ref="F551:G551"/>
    <mergeCell ref="F552:G552"/>
    <mergeCell ref="F553:G553"/>
    <mergeCell ref="F554:G554"/>
    <mergeCell ref="F555:G555"/>
    <mergeCell ref="F544:G544"/>
    <mergeCell ref="F545:G545"/>
    <mergeCell ref="F546:G546"/>
    <mergeCell ref="F547:G547"/>
    <mergeCell ref="F548:G548"/>
    <mergeCell ref="F549:G549"/>
    <mergeCell ref="F538:G538"/>
    <mergeCell ref="F539:G539"/>
    <mergeCell ref="F540:G540"/>
    <mergeCell ref="F541:G541"/>
    <mergeCell ref="F542:G542"/>
    <mergeCell ref="F543:G543"/>
    <mergeCell ref="F532:G532"/>
    <mergeCell ref="F533:G533"/>
    <mergeCell ref="F534:G534"/>
    <mergeCell ref="F535:H535"/>
    <mergeCell ref="F536:G536"/>
    <mergeCell ref="F537:G537"/>
    <mergeCell ref="F526:G526"/>
    <mergeCell ref="F527:G527"/>
    <mergeCell ref="F528:G528"/>
    <mergeCell ref="F529:G529"/>
    <mergeCell ref="F530:G530"/>
    <mergeCell ref="F531:G531"/>
    <mergeCell ref="F520:G520"/>
    <mergeCell ref="F521:G521"/>
    <mergeCell ref="F522:G522"/>
    <mergeCell ref="F523:G523"/>
    <mergeCell ref="F524:G524"/>
    <mergeCell ref="F525:G525"/>
    <mergeCell ref="F514:G514"/>
    <mergeCell ref="F515:G515"/>
    <mergeCell ref="F516:G516"/>
    <mergeCell ref="F517:G517"/>
    <mergeCell ref="F518:G518"/>
    <mergeCell ref="F519:G519"/>
    <mergeCell ref="F508:G508"/>
    <mergeCell ref="F509:G509"/>
    <mergeCell ref="F510:G510"/>
    <mergeCell ref="F511:G511"/>
    <mergeCell ref="F512:G512"/>
    <mergeCell ref="F513:G513"/>
    <mergeCell ref="F502:G502"/>
    <mergeCell ref="F503:G503"/>
    <mergeCell ref="F504:G504"/>
    <mergeCell ref="F505:G505"/>
    <mergeCell ref="F506:G506"/>
    <mergeCell ref="F507:G507"/>
    <mergeCell ref="F496:G496"/>
    <mergeCell ref="F497:G497"/>
    <mergeCell ref="F498:G498"/>
    <mergeCell ref="F499:G499"/>
    <mergeCell ref="F500:G500"/>
    <mergeCell ref="F501:H501"/>
    <mergeCell ref="F490:G490"/>
    <mergeCell ref="F491:H491"/>
    <mergeCell ref="F492:G492"/>
    <mergeCell ref="F493:G493"/>
    <mergeCell ref="F494:G494"/>
    <mergeCell ref="F495:G495"/>
    <mergeCell ref="F484:G484"/>
    <mergeCell ref="F485:G485"/>
    <mergeCell ref="F486:G486"/>
    <mergeCell ref="F487:G487"/>
    <mergeCell ref="F488:G488"/>
    <mergeCell ref="F489:G489"/>
    <mergeCell ref="F478:G478"/>
    <mergeCell ref="F479:G479"/>
    <mergeCell ref="F480:G480"/>
    <mergeCell ref="F481:G481"/>
    <mergeCell ref="F482:G482"/>
    <mergeCell ref="F483:G483"/>
    <mergeCell ref="F472:G472"/>
    <mergeCell ref="F473:G473"/>
    <mergeCell ref="F474:G474"/>
    <mergeCell ref="F475:G475"/>
    <mergeCell ref="F476:G476"/>
    <mergeCell ref="F477:G477"/>
    <mergeCell ref="F466:G466"/>
    <mergeCell ref="F467:G467"/>
    <mergeCell ref="F468:G468"/>
    <mergeCell ref="F469:H469"/>
    <mergeCell ref="F470:G470"/>
    <mergeCell ref="F471:G471"/>
    <mergeCell ref="F460:G460"/>
    <mergeCell ref="F461:G461"/>
    <mergeCell ref="F462:G462"/>
    <mergeCell ref="F463:G463"/>
    <mergeCell ref="F464:G464"/>
    <mergeCell ref="F465:G465"/>
    <mergeCell ref="F454:G454"/>
    <mergeCell ref="F455:G455"/>
    <mergeCell ref="F456:G456"/>
    <mergeCell ref="F457:G457"/>
    <mergeCell ref="F458:G458"/>
    <mergeCell ref="F459:G459"/>
    <mergeCell ref="F448:G448"/>
    <mergeCell ref="F449:G449"/>
    <mergeCell ref="F450:G450"/>
    <mergeCell ref="F451:G451"/>
    <mergeCell ref="F452:G452"/>
    <mergeCell ref="F453:G453"/>
    <mergeCell ref="F442:G442"/>
    <mergeCell ref="F443:G443"/>
    <mergeCell ref="F444:G444"/>
    <mergeCell ref="F445:G445"/>
    <mergeCell ref="F446:G446"/>
    <mergeCell ref="F447:G447"/>
    <mergeCell ref="F436:G436"/>
    <mergeCell ref="F437:G437"/>
    <mergeCell ref="F438:G438"/>
    <mergeCell ref="F439:G439"/>
    <mergeCell ref="F440:G440"/>
    <mergeCell ref="F441:G441"/>
    <mergeCell ref="F430:G430"/>
    <mergeCell ref="F431:G431"/>
    <mergeCell ref="F432:G432"/>
    <mergeCell ref="F433:G433"/>
    <mergeCell ref="F434:G434"/>
    <mergeCell ref="F435:G435"/>
    <mergeCell ref="F424:G424"/>
    <mergeCell ref="F425:G425"/>
    <mergeCell ref="F426:G426"/>
    <mergeCell ref="F427:G427"/>
    <mergeCell ref="F428:G428"/>
    <mergeCell ref="F429:G429"/>
    <mergeCell ref="F418:H418"/>
    <mergeCell ref="F419:G419"/>
    <mergeCell ref="F420:G420"/>
    <mergeCell ref="F421:G421"/>
    <mergeCell ref="F422:G422"/>
    <mergeCell ref="F423:G423"/>
    <mergeCell ref="F412:G412"/>
    <mergeCell ref="F413:G413"/>
    <mergeCell ref="F414:G414"/>
    <mergeCell ref="F415:G415"/>
    <mergeCell ref="F416:G416"/>
    <mergeCell ref="F417:G417"/>
    <mergeCell ref="F406:G406"/>
    <mergeCell ref="F407:G407"/>
    <mergeCell ref="F408:G408"/>
    <mergeCell ref="F409:G409"/>
    <mergeCell ref="F410:H410"/>
    <mergeCell ref="F411:G411"/>
    <mergeCell ref="F400:G400"/>
    <mergeCell ref="F401:G401"/>
    <mergeCell ref="F402:G402"/>
    <mergeCell ref="F403:G403"/>
    <mergeCell ref="F404:G404"/>
    <mergeCell ref="F405:G405"/>
    <mergeCell ref="F394:G394"/>
    <mergeCell ref="F395:G395"/>
    <mergeCell ref="F396:G396"/>
    <mergeCell ref="F397:G397"/>
    <mergeCell ref="F398:G398"/>
    <mergeCell ref="F399:G399"/>
    <mergeCell ref="F388:G388"/>
    <mergeCell ref="F389:G389"/>
    <mergeCell ref="F390:G390"/>
    <mergeCell ref="F391:G391"/>
    <mergeCell ref="F392:G392"/>
    <mergeCell ref="F393:G393"/>
    <mergeCell ref="F382:G382"/>
    <mergeCell ref="F383:G383"/>
    <mergeCell ref="F384:G384"/>
    <mergeCell ref="F385:G385"/>
    <mergeCell ref="F386:G386"/>
    <mergeCell ref="F387:G387"/>
    <mergeCell ref="F376:G376"/>
    <mergeCell ref="F377:G377"/>
    <mergeCell ref="F378:G378"/>
    <mergeCell ref="F379:G379"/>
    <mergeCell ref="F380:H380"/>
    <mergeCell ref="F381:G381"/>
    <mergeCell ref="F370:G370"/>
    <mergeCell ref="F371:H371"/>
    <mergeCell ref="F372:G372"/>
    <mergeCell ref="F373:G373"/>
    <mergeCell ref="F374:G374"/>
    <mergeCell ref="F375:G375"/>
    <mergeCell ref="F364:G364"/>
    <mergeCell ref="F365:G365"/>
    <mergeCell ref="F366:G366"/>
    <mergeCell ref="F367:G367"/>
    <mergeCell ref="F368:G368"/>
    <mergeCell ref="F369:G369"/>
    <mergeCell ref="F358:G358"/>
    <mergeCell ref="F359:G359"/>
    <mergeCell ref="F360:G360"/>
    <mergeCell ref="F361:G361"/>
    <mergeCell ref="F362:G362"/>
    <mergeCell ref="F363:H363"/>
    <mergeCell ref="F352:G352"/>
    <mergeCell ref="F353:G353"/>
    <mergeCell ref="F354:G354"/>
    <mergeCell ref="F355:G355"/>
    <mergeCell ref="F356:G356"/>
    <mergeCell ref="F357:G357"/>
    <mergeCell ref="F346:G346"/>
    <mergeCell ref="F347:G347"/>
    <mergeCell ref="F348:G348"/>
    <mergeCell ref="F349:G349"/>
    <mergeCell ref="F350:G350"/>
    <mergeCell ref="F351:G351"/>
    <mergeCell ref="F340:G340"/>
    <mergeCell ref="F341:G341"/>
    <mergeCell ref="F342:G342"/>
    <mergeCell ref="F343:G343"/>
    <mergeCell ref="F344:H344"/>
    <mergeCell ref="F345:G345"/>
    <mergeCell ref="F334:G334"/>
    <mergeCell ref="F335:G335"/>
    <mergeCell ref="F336:G336"/>
    <mergeCell ref="F337:G337"/>
    <mergeCell ref="F338:G338"/>
    <mergeCell ref="F339:G339"/>
    <mergeCell ref="F328:G328"/>
    <mergeCell ref="F329:G329"/>
    <mergeCell ref="F330:G330"/>
    <mergeCell ref="F331:G331"/>
    <mergeCell ref="F332:G332"/>
    <mergeCell ref="F333:G333"/>
    <mergeCell ref="F322:G322"/>
    <mergeCell ref="F323:G323"/>
    <mergeCell ref="F324:G324"/>
    <mergeCell ref="F325:G325"/>
    <mergeCell ref="F326:G326"/>
    <mergeCell ref="F327:G327"/>
    <mergeCell ref="F316:G316"/>
    <mergeCell ref="F317:G317"/>
    <mergeCell ref="F318:G318"/>
    <mergeCell ref="F319:G319"/>
    <mergeCell ref="F320:G320"/>
    <mergeCell ref="F321:G321"/>
    <mergeCell ref="F310:G310"/>
    <mergeCell ref="F311:G311"/>
    <mergeCell ref="F312:G312"/>
    <mergeCell ref="F313:G313"/>
    <mergeCell ref="F314:G314"/>
    <mergeCell ref="F315:G315"/>
    <mergeCell ref="F304:G304"/>
    <mergeCell ref="F305:G305"/>
    <mergeCell ref="F306:G306"/>
    <mergeCell ref="F307:G307"/>
    <mergeCell ref="F308:G308"/>
    <mergeCell ref="F309:G309"/>
    <mergeCell ref="F298:G298"/>
    <mergeCell ref="F299:G299"/>
    <mergeCell ref="F300:G300"/>
    <mergeCell ref="F301:G301"/>
    <mergeCell ref="F302:G302"/>
    <mergeCell ref="F303:G303"/>
    <mergeCell ref="F292:G292"/>
    <mergeCell ref="F293:G293"/>
    <mergeCell ref="F294:G294"/>
    <mergeCell ref="F295:G295"/>
    <mergeCell ref="F296:G296"/>
    <mergeCell ref="F297:G297"/>
    <mergeCell ref="F286:G286"/>
    <mergeCell ref="F287:G287"/>
    <mergeCell ref="F288:G288"/>
    <mergeCell ref="F289:G289"/>
    <mergeCell ref="F290:G290"/>
    <mergeCell ref="F291:G291"/>
    <mergeCell ref="F280:G280"/>
    <mergeCell ref="F281:H281"/>
    <mergeCell ref="F282:G282"/>
    <mergeCell ref="F283:G283"/>
    <mergeCell ref="F284:H284"/>
    <mergeCell ref="F285:G285"/>
    <mergeCell ref="F274:G274"/>
    <mergeCell ref="F275:G275"/>
    <mergeCell ref="F276:G276"/>
    <mergeCell ref="F277:G277"/>
    <mergeCell ref="F278:G278"/>
    <mergeCell ref="F279:G279"/>
    <mergeCell ref="F268:G268"/>
    <mergeCell ref="F269:G269"/>
    <mergeCell ref="F270:G270"/>
    <mergeCell ref="F271:G271"/>
    <mergeCell ref="F272:G272"/>
    <mergeCell ref="F273:G273"/>
    <mergeCell ref="F262:G262"/>
    <mergeCell ref="F263:G263"/>
    <mergeCell ref="F264:G264"/>
    <mergeCell ref="F265:G265"/>
    <mergeCell ref="F266:G266"/>
    <mergeCell ref="F267:G267"/>
    <mergeCell ref="F256:G256"/>
    <mergeCell ref="F257:G257"/>
    <mergeCell ref="F258:G258"/>
    <mergeCell ref="F259:G259"/>
    <mergeCell ref="F260:G260"/>
    <mergeCell ref="F261:G261"/>
    <mergeCell ref="F250:G250"/>
    <mergeCell ref="F251:G251"/>
    <mergeCell ref="F252:G252"/>
    <mergeCell ref="F253:G253"/>
    <mergeCell ref="F254:G254"/>
    <mergeCell ref="F255:G255"/>
    <mergeCell ref="F244:G244"/>
    <mergeCell ref="F245:G245"/>
    <mergeCell ref="F246:G246"/>
    <mergeCell ref="F247:G247"/>
    <mergeCell ref="F248:G248"/>
    <mergeCell ref="F249:H249"/>
    <mergeCell ref="F238:G238"/>
    <mergeCell ref="F239:G239"/>
    <mergeCell ref="F240:G240"/>
    <mergeCell ref="F241:G241"/>
    <mergeCell ref="F242:G242"/>
    <mergeCell ref="F243:G243"/>
    <mergeCell ref="F233:G233"/>
    <mergeCell ref="F234:G234"/>
    <mergeCell ref="F235:G235"/>
    <mergeCell ref="B236:C236"/>
    <mergeCell ref="F236:G236"/>
    <mergeCell ref="F237:G237"/>
    <mergeCell ref="F227:G227"/>
    <mergeCell ref="F228:G228"/>
    <mergeCell ref="F229:G229"/>
    <mergeCell ref="F230:G230"/>
    <mergeCell ref="F231:G231"/>
    <mergeCell ref="F232:G232"/>
    <mergeCell ref="F221:G221"/>
    <mergeCell ref="F222:G222"/>
    <mergeCell ref="F223:G223"/>
    <mergeCell ref="F224:G224"/>
    <mergeCell ref="F225:G225"/>
    <mergeCell ref="F226:G226"/>
    <mergeCell ref="F215:G215"/>
    <mergeCell ref="F216:G216"/>
    <mergeCell ref="F217:G217"/>
    <mergeCell ref="F218:H218"/>
    <mergeCell ref="F219:G219"/>
    <mergeCell ref="F220:G220"/>
    <mergeCell ref="F209:G209"/>
    <mergeCell ref="F210:G210"/>
    <mergeCell ref="F211:G211"/>
    <mergeCell ref="F212:G212"/>
    <mergeCell ref="F213:G213"/>
    <mergeCell ref="F214:G214"/>
    <mergeCell ref="F203:G203"/>
    <mergeCell ref="F204:G204"/>
    <mergeCell ref="F205:G205"/>
    <mergeCell ref="F206:G206"/>
    <mergeCell ref="F207:G207"/>
    <mergeCell ref="F208:G208"/>
    <mergeCell ref="F197:G197"/>
    <mergeCell ref="F198:G198"/>
    <mergeCell ref="F199:G199"/>
    <mergeCell ref="F200:G200"/>
    <mergeCell ref="F201:G201"/>
    <mergeCell ref="F202:G202"/>
    <mergeCell ref="F191:G191"/>
    <mergeCell ref="F192:G192"/>
    <mergeCell ref="F193:G193"/>
    <mergeCell ref="F194:G194"/>
    <mergeCell ref="F195:G195"/>
    <mergeCell ref="F196:G196"/>
    <mergeCell ref="F185:G185"/>
    <mergeCell ref="F186:G186"/>
    <mergeCell ref="F187:G187"/>
    <mergeCell ref="F188:G188"/>
    <mergeCell ref="F189:G189"/>
    <mergeCell ref="F190:G190"/>
    <mergeCell ref="F179:G179"/>
    <mergeCell ref="F180:G180"/>
    <mergeCell ref="F181:G181"/>
    <mergeCell ref="F182:G182"/>
    <mergeCell ref="F183:G183"/>
    <mergeCell ref="F184:G184"/>
    <mergeCell ref="F173:G173"/>
    <mergeCell ref="F174:G174"/>
    <mergeCell ref="F175:G175"/>
    <mergeCell ref="F176:G176"/>
    <mergeCell ref="F177:G177"/>
    <mergeCell ref="F178:G178"/>
    <mergeCell ref="F167:G167"/>
    <mergeCell ref="F168:G168"/>
    <mergeCell ref="F169:G169"/>
    <mergeCell ref="F170:G170"/>
    <mergeCell ref="F171:G171"/>
    <mergeCell ref="F172:G172"/>
    <mergeCell ref="F161:G161"/>
    <mergeCell ref="F162:G162"/>
    <mergeCell ref="F163:G163"/>
    <mergeCell ref="F164:G164"/>
    <mergeCell ref="F165:G165"/>
    <mergeCell ref="F166:G166"/>
    <mergeCell ref="F155:G155"/>
    <mergeCell ref="F156:G156"/>
    <mergeCell ref="F157:G157"/>
    <mergeCell ref="F158:G158"/>
    <mergeCell ref="F159:G159"/>
    <mergeCell ref="F160:G160"/>
    <mergeCell ref="F149:G149"/>
    <mergeCell ref="F150:G150"/>
    <mergeCell ref="F151:G151"/>
    <mergeCell ref="F152:G152"/>
    <mergeCell ref="F153:G153"/>
    <mergeCell ref="F154:G154"/>
    <mergeCell ref="F143:H143"/>
    <mergeCell ref="F144:G144"/>
    <mergeCell ref="F145:G145"/>
    <mergeCell ref="F146:G146"/>
    <mergeCell ref="F147:G147"/>
    <mergeCell ref="F148:G148"/>
    <mergeCell ref="F137:G137"/>
    <mergeCell ref="F138:G138"/>
    <mergeCell ref="F139:G139"/>
    <mergeCell ref="F140:G140"/>
    <mergeCell ref="F141:G141"/>
    <mergeCell ref="B142:C142"/>
    <mergeCell ref="F142:G142"/>
    <mergeCell ref="F131:G131"/>
    <mergeCell ref="F132:G132"/>
    <mergeCell ref="F133:H133"/>
    <mergeCell ref="F134:G134"/>
    <mergeCell ref="F135:G135"/>
    <mergeCell ref="F136:G136"/>
    <mergeCell ref="F125:G125"/>
    <mergeCell ref="F126:H126"/>
    <mergeCell ref="F127:G127"/>
    <mergeCell ref="F128:G128"/>
    <mergeCell ref="F129:G129"/>
    <mergeCell ref="F130:G130"/>
    <mergeCell ref="F119:G119"/>
    <mergeCell ref="F120:G120"/>
    <mergeCell ref="F121:G121"/>
    <mergeCell ref="F122:G122"/>
    <mergeCell ref="F123:G123"/>
    <mergeCell ref="F124:G124"/>
    <mergeCell ref="F113:G113"/>
    <mergeCell ref="F114:G114"/>
    <mergeCell ref="F115:G115"/>
    <mergeCell ref="F116:G116"/>
    <mergeCell ref="F117:G117"/>
    <mergeCell ref="F118:G118"/>
    <mergeCell ref="F107:G107"/>
    <mergeCell ref="F108:G108"/>
    <mergeCell ref="F109:G109"/>
    <mergeCell ref="F110:G110"/>
    <mergeCell ref="F111:H111"/>
    <mergeCell ref="F112:G112"/>
    <mergeCell ref="B102:C102"/>
    <mergeCell ref="F102:G102"/>
    <mergeCell ref="F103:G103"/>
    <mergeCell ref="F104:H104"/>
    <mergeCell ref="F105:G105"/>
    <mergeCell ref="F106:G106"/>
    <mergeCell ref="F96:G96"/>
    <mergeCell ref="F97:G97"/>
    <mergeCell ref="F98:G98"/>
    <mergeCell ref="F99:G99"/>
    <mergeCell ref="F100:G100"/>
    <mergeCell ref="F101:G101"/>
    <mergeCell ref="F90:G90"/>
    <mergeCell ref="F91:G91"/>
    <mergeCell ref="F92:G92"/>
    <mergeCell ref="F93:G93"/>
    <mergeCell ref="F94:G94"/>
    <mergeCell ref="F95:G95"/>
    <mergeCell ref="F84:G84"/>
    <mergeCell ref="F85:G85"/>
    <mergeCell ref="F86:G86"/>
    <mergeCell ref="F87:G87"/>
    <mergeCell ref="F88:G88"/>
    <mergeCell ref="F89:G89"/>
    <mergeCell ref="F78:G78"/>
    <mergeCell ref="F79:G79"/>
    <mergeCell ref="F80:G80"/>
    <mergeCell ref="F81:G81"/>
    <mergeCell ref="F82:G82"/>
    <mergeCell ref="F83:G83"/>
    <mergeCell ref="F72:G72"/>
    <mergeCell ref="F73:G73"/>
    <mergeCell ref="F74:G74"/>
    <mergeCell ref="F75:G75"/>
    <mergeCell ref="F76:G76"/>
    <mergeCell ref="F77:G77"/>
    <mergeCell ref="F66:G66"/>
    <mergeCell ref="F67:G67"/>
    <mergeCell ref="F68:G68"/>
    <mergeCell ref="F69:G69"/>
    <mergeCell ref="F70:G70"/>
    <mergeCell ref="F71:G71"/>
    <mergeCell ref="F60:H60"/>
    <mergeCell ref="F61:G61"/>
    <mergeCell ref="F62:G62"/>
    <mergeCell ref="F63:G63"/>
    <mergeCell ref="F64:G64"/>
    <mergeCell ref="F65:G65"/>
    <mergeCell ref="F54:G54"/>
    <mergeCell ref="F55:G55"/>
    <mergeCell ref="F56:G56"/>
    <mergeCell ref="F57:G57"/>
    <mergeCell ref="F58:G58"/>
    <mergeCell ref="B59:C59"/>
    <mergeCell ref="F59:G59"/>
    <mergeCell ref="F49:H49"/>
    <mergeCell ref="F50:G50"/>
    <mergeCell ref="F51:G51"/>
    <mergeCell ref="B52:C52"/>
    <mergeCell ref="F52:G52"/>
    <mergeCell ref="F53:H53"/>
    <mergeCell ref="F43:G43"/>
    <mergeCell ref="F44:G44"/>
    <mergeCell ref="F45:G45"/>
    <mergeCell ref="F46:H46"/>
    <mergeCell ref="F47:G47"/>
    <mergeCell ref="F48:G48"/>
    <mergeCell ref="F37:G37"/>
    <mergeCell ref="F38:G38"/>
    <mergeCell ref="F39:G39"/>
    <mergeCell ref="F40:G40"/>
    <mergeCell ref="F41:G41"/>
    <mergeCell ref="F42:G42"/>
    <mergeCell ref="F32:G32"/>
    <mergeCell ref="B33:C33"/>
    <mergeCell ref="F33:G33"/>
    <mergeCell ref="F34:H34"/>
    <mergeCell ref="F35:G35"/>
    <mergeCell ref="F36:G36"/>
    <mergeCell ref="F26:G26"/>
    <mergeCell ref="F27:G27"/>
    <mergeCell ref="F28:G28"/>
    <mergeCell ref="F29:G29"/>
    <mergeCell ref="F30:G30"/>
    <mergeCell ref="F31:G31"/>
    <mergeCell ref="F20:H20"/>
    <mergeCell ref="F21:G21"/>
    <mergeCell ref="F22:G22"/>
    <mergeCell ref="F23:G23"/>
    <mergeCell ref="F24:G24"/>
    <mergeCell ref="F25:G25"/>
    <mergeCell ref="F14:G14"/>
    <mergeCell ref="F15:G15"/>
    <mergeCell ref="F16:G16"/>
    <mergeCell ref="F17:G17"/>
    <mergeCell ref="F18:G18"/>
    <mergeCell ref="G1:H1"/>
    <mergeCell ref="G3:S3"/>
    <mergeCell ref="G5:S6"/>
    <mergeCell ref="F7:N7"/>
    <mergeCell ref="V7:CC7"/>
    <mergeCell ref="F8:G8"/>
    <mergeCell ref="B19:C19"/>
    <mergeCell ref="F19:G19"/>
    <mergeCell ref="F9:G9"/>
    <mergeCell ref="F10:G10"/>
    <mergeCell ref="B11:C11"/>
    <mergeCell ref="F11:G11"/>
    <mergeCell ref="F12:G12"/>
    <mergeCell ref="B13:C13"/>
    <mergeCell ref="F13:H13"/>
  </mergeCells>
  <pageMargins left="0.9055118110236221" right="0.31496062992125984" top="0.55118110236220474" bottom="0.55118110236220474" header="0.31496062992125984" footer="0.31496062992125984"/>
  <pageSetup paperSize="9" scale="65" orientation="portrait" horizontalDpi="0" verticalDpi="0" r:id="rId1"/>
  <headerFooter>
    <oddHeader>&amp;R&amp;P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:CB740"/>
  <sheetViews>
    <sheetView view="pageBreakPreview" topLeftCell="E557" zoomScaleNormal="75" zoomScaleSheetLayoutView="100" workbookViewId="0">
      <selection activeCell="R564" sqref="R564"/>
    </sheetView>
  </sheetViews>
  <sheetFormatPr defaultRowHeight="15.75"/>
  <cols>
    <col min="1" max="1" width="0" style="1" hidden="1" customWidth="1"/>
    <col min="2" max="2" width="0" style="2" hidden="1" customWidth="1"/>
    <col min="3" max="3" width="0" style="3" hidden="1" customWidth="1"/>
    <col min="4" max="4" width="0" style="1" hidden="1" customWidth="1"/>
    <col min="5" max="5" width="3.28515625" style="1" customWidth="1"/>
    <col min="6" max="6" width="10.42578125" style="4" customWidth="1"/>
    <col min="7" max="7" width="31.42578125" style="4" customWidth="1"/>
    <col min="8" max="8" width="0" style="108" hidden="1" customWidth="1"/>
    <col min="9" max="14" width="0" style="2" hidden="1" customWidth="1"/>
    <col min="15" max="15" width="12.85546875" style="2" customWidth="1"/>
    <col min="16" max="16" width="15.28515625" style="2" customWidth="1"/>
    <col min="17" max="17" width="12.140625" style="2" customWidth="1"/>
    <col min="18" max="18" width="16.85546875" style="2" customWidth="1"/>
    <col min="19" max="19" width="15.5703125" style="2" customWidth="1"/>
    <col min="20" max="20" width="9.42578125" style="2" customWidth="1"/>
    <col min="21" max="16384" width="9.140625" style="2"/>
  </cols>
  <sheetData>
    <row r="1" spans="1:80" hidden="1">
      <c r="G1" s="600"/>
      <c r="H1" s="600"/>
    </row>
    <row r="2" spans="1:80">
      <c r="G2" s="5"/>
      <c r="H2" s="5"/>
    </row>
    <row r="3" spans="1:80">
      <c r="G3" s="601"/>
      <c r="H3" s="601"/>
      <c r="I3" s="601"/>
      <c r="J3" s="601"/>
      <c r="K3" s="601"/>
      <c r="L3" s="601"/>
      <c r="M3" s="601"/>
      <c r="N3" s="601"/>
      <c r="O3" s="601"/>
      <c r="P3" s="601"/>
      <c r="Q3" s="601"/>
      <c r="R3" s="601"/>
    </row>
    <row r="4" spans="1:80">
      <c r="G4" s="6"/>
      <c r="H4" s="6"/>
    </row>
    <row r="5" spans="1:80">
      <c r="G5" s="6"/>
      <c r="H5" s="6"/>
    </row>
    <row r="6" spans="1:80" ht="15" customHeight="1">
      <c r="G6" s="6"/>
      <c r="H6" s="6"/>
    </row>
    <row r="7" spans="1:80" ht="52.5" customHeight="1">
      <c r="B7" s="7"/>
      <c r="C7" s="8"/>
      <c r="D7" s="8"/>
      <c r="E7" s="8"/>
      <c r="F7" s="2"/>
      <c r="G7" s="602" t="s">
        <v>552</v>
      </c>
      <c r="H7" s="602"/>
      <c r="I7" s="602"/>
      <c r="J7" s="602"/>
      <c r="K7" s="602"/>
      <c r="L7" s="602"/>
      <c r="M7" s="602"/>
      <c r="N7" s="602"/>
      <c r="O7" s="602"/>
      <c r="P7" s="602"/>
      <c r="Q7" s="602"/>
      <c r="R7" s="602"/>
    </row>
    <row r="8" spans="1:80" ht="16.5" customHeight="1">
      <c r="B8" s="7"/>
      <c r="C8" s="8"/>
      <c r="D8" s="8"/>
      <c r="E8" s="8"/>
      <c r="F8" s="603"/>
      <c r="G8" s="603"/>
      <c r="H8" s="603"/>
      <c r="I8" s="603"/>
      <c r="J8" s="603"/>
      <c r="K8" s="603"/>
      <c r="L8" s="603"/>
      <c r="M8" s="603"/>
      <c r="N8" s="603"/>
      <c r="O8" s="10"/>
      <c r="P8" s="10"/>
      <c r="Q8" s="10"/>
      <c r="S8" s="256" t="s">
        <v>54</v>
      </c>
      <c r="U8" s="603"/>
      <c r="V8" s="603"/>
      <c r="W8" s="603"/>
      <c r="X8" s="603"/>
      <c r="Y8" s="603"/>
      <c r="Z8" s="603"/>
      <c r="AA8" s="603"/>
      <c r="AB8" s="603"/>
      <c r="AC8" s="603"/>
      <c r="AD8" s="603"/>
      <c r="AE8" s="603"/>
      <c r="AF8" s="603"/>
      <c r="AG8" s="603"/>
      <c r="AH8" s="603"/>
      <c r="AI8" s="603"/>
      <c r="AJ8" s="603"/>
      <c r="AK8" s="603"/>
      <c r="AL8" s="603"/>
      <c r="AM8" s="603"/>
      <c r="AN8" s="603"/>
      <c r="AO8" s="603"/>
      <c r="AP8" s="603"/>
      <c r="AQ8" s="603"/>
      <c r="AR8" s="603"/>
      <c r="AS8" s="603"/>
      <c r="AT8" s="603"/>
      <c r="AU8" s="603"/>
      <c r="AV8" s="603"/>
      <c r="AW8" s="603"/>
      <c r="AX8" s="603"/>
      <c r="AY8" s="603"/>
      <c r="AZ8" s="603"/>
      <c r="BA8" s="603"/>
      <c r="BB8" s="603"/>
      <c r="BC8" s="603"/>
      <c r="BD8" s="603"/>
      <c r="BE8" s="603"/>
      <c r="BF8" s="603"/>
      <c r="BG8" s="603"/>
      <c r="BH8" s="603"/>
      <c r="BI8" s="603"/>
      <c r="BJ8" s="603"/>
      <c r="BK8" s="603"/>
      <c r="BL8" s="603"/>
      <c r="BM8" s="603"/>
      <c r="BN8" s="603"/>
      <c r="BO8" s="603"/>
      <c r="BP8" s="603"/>
      <c r="BQ8" s="603"/>
      <c r="BR8" s="603"/>
      <c r="BS8" s="603"/>
      <c r="BT8" s="603"/>
      <c r="BU8" s="603"/>
      <c r="BV8" s="603"/>
      <c r="BW8" s="603"/>
      <c r="BX8" s="603"/>
      <c r="BY8" s="603"/>
      <c r="BZ8" s="603"/>
      <c r="CA8" s="603"/>
      <c r="CB8" s="603"/>
    </row>
    <row r="9" spans="1:80" ht="65.25" customHeight="1">
      <c r="B9" s="7"/>
      <c r="C9" s="8"/>
      <c r="D9" s="8"/>
      <c r="E9" s="117"/>
      <c r="F9" s="597" t="s">
        <v>299</v>
      </c>
      <c r="G9" s="598"/>
      <c r="H9" s="11"/>
      <c r="I9" s="10"/>
      <c r="J9" s="10"/>
      <c r="K9" s="10"/>
      <c r="L9" s="10"/>
      <c r="M9" s="12" t="s">
        <v>289</v>
      </c>
      <c r="N9" s="10"/>
      <c r="O9" s="13" t="s">
        <v>290</v>
      </c>
      <c r="P9" s="13" t="s">
        <v>300</v>
      </c>
      <c r="Q9" s="350" t="s">
        <v>301</v>
      </c>
      <c r="R9" s="136" t="s">
        <v>542</v>
      </c>
      <c r="S9" s="349" t="s">
        <v>545</v>
      </c>
      <c r="T9" s="196" t="s">
        <v>543</v>
      </c>
    </row>
    <row r="10" spans="1:80" ht="15" customHeight="1">
      <c r="B10" s="7"/>
      <c r="C10" s="8"/>
      <c r="D10" s="8"/>
      <c r="E10" s="117"/>
      <c r="F10" s="597">
        <v>1</v>
      </c>
      <c r="G10" s="598"/>
      <c r="H10" s="11"/>
      <c r="I10" s="10"/>
      <c r="J10" s="10"/>
      <c r="K10" s="10"/>
      <c r="L10" s="10"/>
      <c r="M10" s="12"/>
      <c r="N10" s="10"/>
      <c r="O10" s="13">
        <v>2</v>
      </c>
      <c r="P10" s="13">
        <v>3</v>
      </c>
      <c r="Q10" s="350">
        <v>4</v>
      </c>
      <c r="R10" s="398" t="s">
        <v>291</v>
      </c>
      <c r="S10" s="399" t="s">
        <v>302</v>
      </c>
      <c r="T10" s="400">
        <v>7</v>
      </c>
    </row>
    <row r="11" spans="1:80" s="21" customFormat="1" ht="35.25" customHeight="1">
      <c r="A11" s="17" t="s">
        <v>303</v>
      </c>
      <c r="B11" s="673" t="s">
        <v>304</v>
      </c>
      <c r="C11" s="673"/>
      <c r="D11" s="18" t="s">
        <v>303</v>
      </c>
      <c r="E11" s="119"/>
      <c r="F11" s="670" t="s">
        <v>310</v>
      </c>
      <c r="G11" s="671"/>
      <c r="H11" s="19"/>
      <c r="I11" s="19"/>
      <c r="J11" s="19"/>
      <c r="K11" s="19"/>
      <c r="L11" s="19"/>
      <c r="M11" s="19"/>
      <c r="N11" s="19">
        <f>M11-H11</f>
        <v>0</v>
      </c>
      <c r="O11" s="20" t="s">
        <v>303</v>
      </c>
      <c r="P11" s="20"/>
      <c r="Q11" s="351"/>
      <c r="R11" s="140"/>
      <c r="S11" s="373"/>
      <c r="T11" s="408"/>
    </row>
    <row r="12" spans="1:80" s="27" customFormat="1" ht="69" customHeight="1">
      <c r="A12" s="22" t="s">
        <v>311</v>
      </c>
      <c r="B12" s="596" t="s">
        <v>312</v>
      </c>
      <c r="C12" s="596"/>
      <c r="D12" s="24" t="s">
        <v>313</v>
      </c>
      <c r="E12" s="120"/>
      <c r="F12" s="670" t="s">
        <v>375</v>
      </c>
      <c r="G12" s="671"/>
      <c r="H12" s="125" t="e">
        <f>#REF!+#REF!</f>
        <v>#REF!</v>
      </c>
      <c r="I12" s="125" t="e">
        <f>#REF!+#REF!</f>
        <v>#REF!</v>
      </c>
      <c r="J12" s="125" t="e">
        <f>#REF!+#REF!</f>
        <v>#REF!</v>
      </c>
      <c r="K12" s="125" t="e">
        <f>#REF!+#REF!</f>
        <v>#REF!</v>
      </c>
      <c r="L12" s="125" t="e">
        <f>#REF!+#REF!</f>
        <v>#REF!</v>
      </c>
      <c r="M12" s="125" t="e">
        <f>#REF!+#REF!</f>
        <v>#REF!</v>
      </c>
      <c r="N12" s="125" t="e">
        <f>#REF!+#REF!</f>
        <v>#REF!</v>
      </c>
      <c r="O12" s="146" t="s">
        <v>313</v>
      </c>
      <c r="P12" s="20" t="s">
        <v>473</v>
      </c>
      <c r="Q12" s="352" t="s">
        <v>309</v>
      </c>
      <c r="R12" s="353">
        <f>R13</f>
        <v>1953445.69</v>
      </c>
      <c r="S12" s="402">
        <f>S13</f>
        <v>1953445.69</v>
      </c>
      <c r="T12" s="260">
        <f>S12/R12*100</f>
        <v>100</v>
      </c>
    </row>
    <row r="13" spans="1:80" s="27" customFormat="1" ht="33" customHeight="1">
      <c r="A13" s="22"/>
      <c r="B13" s="23"/>
      <c r="C13" s="23"/>
      <c r="D13" s="24"/>
      <c r="E13" s="120"/>
      <c r="F13" s="486" t="s">
        <v>412</v>
      </c>
      <c r="G13" s="487"/>
      <c r="H13" s="487"/>
      <c r="I13" s="25"/>
      <c r="J13" s="25"/>
      <c r="K13" s="25"/>
      <c r="L13" s="25"/>
      <c r="M13" s="25"/>
      <c r="N13" s="25"/>
      <c r="O13" s="26" t="s">
        <v>313</v>
      </c>
      <c r="P13" s="271" t="s">
        <v>471</v>
      </c>
      <c r="Q13" s="287" t="s">
        <v>309</v>
      </c>
      <c r="R13" s="225">
        <f>R14</f>
        <v>1953445.69</v>
      </c>
      <c r="S13" s="403">
        <f>S14</f>
        <v>1953445.69</v>
      </c>
      <c r="T13" s="262">
        <f t="shared" ref="T13:T72" si="0">S13/R13*100</f>
        <v>100</v>
      </c>
    </row>
    <row r="14" spans="1:80" s="27" customFormat="1" ht="35.25" customHeight="1">
      <c r="A14" s="22"/>
      <c r="B14" s="23"/>
      <c r="C14" s="23"/>
      <c r="D14" s="24"/>
      <c r="E14" s="120"/>
      <c r="F14" s="486" t="s">
        <v>413</v>
      </c>
      <c r="G14" s="487"/>
      <c r="H14" s="25"/>
      <c r="I14" s="25"/>
      <c r="J14" s="25"/>
      <c r="K14" s="25"/>
      <c r="L14" s="25"/>
      <c r="M14" s="25"/>
      <c r="N14" s="25"/>
      <c r="O14" s="26" t="s">
        <v>313</v>
      </c>
      <c r="P14" s="173" t="s">
        <v>471</v>
      </c>
      <c r="Q14" s="287" t="s">
        <v>309</v>
      </c>
      <c r="R14" s="225">
        <f>R17</f>
        <v>1953445.69</v>
      </c>
      <c r="S14" s="403">
        <f>S17</f>
        <v>1953445.69</v>
      </c>
      <c r="T14" s="262">
        <f t="shared" si="0"/>
        <v>100</v>
      </c>
    </row>
    <row r="15" spans="1:80" s="27" customFormat="1" ht="45" customHeight="1">
      <c r="A15" s="22"/>
      <c r="B15" s="23"/>
      <c r="C15" s="23"/>
      <c r="D15" s="24"/>
      <c r="E15" s="120"/>
      <c r="F15" s="484" t="s">
        <v>31</v>
      </c>
      <c r="G15" s="674"/>
      <c r="H15" s="25"/>
      <c r="I15" s="25"/>
      <c r="J15" s="25"/>
      <c r="K15" s="25"/>
      <c r="L15" s="25"/>
      <c r="M15" s="25"/>
      <c r="N15" s="25"/>
      <c r="O15" s="287" t="s">
        <v>313</v>
      </c>
      <c r="P15" s="138" t="s">
        <v>32</v>
      </c>
      <c r="Q15" s="354" t="s">
        <v>309</v>
      </c>
      <c r="R15" s="225">
        <f>R16</f>
        <v>1953445.69</v>
      </c>
      <c r="S15" s="403">
        <f>S16</f>
        <v>1953445.69</v>
      </c>
      <c r="T15" s="262">
        <f t="shared" si="0"/>
        <v>100</v>
      </c>
    </row>
    <row r="16" spans="1:80" s="27" customFormat="1" ht="24" customHeight="1">
      <c r="A16" s="22"/>
      <c r="B16" s="23"/>
      <c r="C16" s="23"/>
      <c r="D16" s="24"/>
      <c r="E16" s="120"/>
      <c r="F16" s="515" t="s">
        <v>314</v>
      </c>
      <c r="G16" s="555"/>
      <c r="H16" s="25"/>
      <c r="I16" s="25"/>
      <c r="J16" s="25"/>
      <c r="K16" s="25"/>
      <c r="L16" s="25"/>
      <c r="M16" s="25"/>
      <c r="N16" s="25"/>
      <c r="O16" s="26" t="s">
        <v>313</v>
      </c>
      <c r="P16" s="288" t="s">
        <v>33</v>
      </c>
      <c r="Q16" s="287" t="s">
        <v>309</v>
      </c>
      <c r="R16" s="225">
        <f>R14</f>
        <v>1953445.69</v>
      </c>
      <c r="S16" s="403">
        <f>S14</f>
        <v>1953445.69</v>
      </c>
      <c r="T16" s="262">
        <f t="shared" si="0"/>
        <v>100</v>
      </c>
    </row>
    <row r="17" spans="1:20" s="27" customFormat="1" ht="96.75" customHeight="1">
      <c r="A17" s="22"/>
      <c r="B17" s="23"/>
      <c r="C17" s="23"/>
      <c r="D17" s="24"/>
      <c r="E17" s="120"/>
      <c r="F17" s="484" t="s">
        <v>376</v>
      </c>
      <c r="G17" s="674"/>
      <c r="H17" s="25"/>
      <c r="I17" s="25"/>
      <c r="J17" s="25"/>
      <c r="K17" s="25"/>
      <c r="L17" s="25"/>
      <c r="M17" s="25"/>
      <c r="N17" s="25"/>
      <c r="O17" s="26" t="s">
        <v>313</v>
      </c>
      <c r="P17" s="26" t="s">
        <v>33</v>
      </c>
      <c r="Q17" s="287" t="s">
        <v>377</v>
      </c>
      <c r="R17" s="225">
        <f>R18</f>
        <v>1953445.69</v>
      </c>
      <c r="S17" s="403">
        <f>S18</f>
        <v>1953445.69</v>
      </c>
      <c r="T17" s="262">
        <f t="shared" si="0"/>
        <v>100</v>
      </c>
    </row>
    <row r="18" spans="1:20" s="27" customFormat="1" ht="48" customHeight="1">
      <c r="A18" s="22"/>
      <c r="B18" s="23"/>
      <c r="C18" s="23"/>
      <c r="D18" s="24"/>
      <c r="E18" s="120"/>
      <c r="F18" s="484" t="s">
        <v>446</v>
      </c>
      <c r="G18" s="674"/>
      <c r="H18" s="25"/>
      <c r="I18" s="25"/>
      <c r="J18" s="25"/>
      <c r="K18" s="25"/>
      <c r="L18" s="25"/>
      <c r="M18" s="25"/>
      <c r="N18" s="25"/>
      <c r="O18" s="26" t="s">
        <v>313</v>
      </c>
      <c r="P18" s="26" t="s">
        <v>33</v>
      </c>
      <c r="Q18" s="287" t="s">
        <v>447</v>
      </c>
      <c r="R18" s="225">
        <v>1953445.69</v>
      </c>
      <c r="S18" s="225">
        <v>1953445.69</v>
      </c>
      <c r="T18" s="262">
        <f t="shared" si="0"/>
        <v>100</v>
      </c>
    </row>
    <row r="19" spans="1:20" s="27" customFormat="1" ht="78.75" customHeight="1">
      <c r="A19" s="22" t="s">
        <v>313</v>
      </c>
      <c r="B19" s="596" t="s">
        <v>315</v>
      </c>
      <c r="C19" s="596"/>
      <c r="D19" s="30" t="s">
        <v>316</v>
      </c>
      <c r="E19" s="121"/>
      <c r="F19" s="670" t="s">
        <v>378</v>
      </c>
      <c r="G19" s="671"/>
      <c r="H19" s="19" t="e">
        <f>#REF!</f>
        <v>#REF!</v>
      </c>
      <c r="I19" s="19" t="e">
        <f>#REF!</f>
        <v>#REF!</v>
      </c>
      <c r="J19" s="19" t="e">
        <f>#REF!</f>
        <v>#REF!</v>
      </c>
      <c r="K19" s="19" t="e">
        <f>#REF!</f>
        <v>#REF!</v>
      </c>
      <c r="L19" s="19" t="e">
        <f>#REF!</f>
        <v>#REF!</v>
      </c>
      <c r="M19" s="19" t="e">
        <f>#REF!</f>
        <v>#REF!</v>
      </c>
      <c r="N19" s="19" t="e">
        <f>#REF!</f>
        <v>#REF!</v>
      </c>
      <c r="O19" s="20" t="s">
        <v>316</v>
      </c>
      <c r="P19" s="20" t="s">
        <v>473</v>
      </c>
      <c r="Q19" s="351" t="s">
        <v>309</v>
      </c>
      <c r="R19" s="192">
        <f>R20</f>
        <v>3382720.31</v>
      </c>
      <c r="S19" s="404">
        <f>S20</f>
        <v>3378637.31</v>
      </c>
      <c r="T19" s="260">
        <f t="shared" si="0"/>
        <v>99.879298327209327</v>
      </c>
    </row>
    <row r="20" spans="1:20" s="27" customFormat="1" ht="34.5" customHeight="1">
      <c r="A20" s="22"/>
      <c r="B20" s="23"/>
      <c r="C20" s="23"/>
      <c r="D20" s="30"/>
      <c r="E20" s="121"/>
      <c r="F20" s="486" t="s">
        <v>412</v>
      </c>
      <c r="G20" s="487"/>
      <c r="H20" s="487"/>
      <c r="I20" s="19"/>
      <c r="J20" s="19"/>
      <c r="K20" s="19"/>
      <c r="L20" s="19"/>
      <c r="M20" s="19"/>
      <c r="N20" s="19"/>
      <c r="O20" s="31" t="s">
        <v>316</v>
      </c>
      <c r="P20" s="173" t="s">
        <v>471</v>
      </c>
      <c r="Q20" s="168" t="s">
        <v>309</v>
      </c>
      <c r="R20" s="143">
        <f>R23+R26</f>
        <v>3382720.31</v>
      </c>
      <c r="S20" s="242">
        <f>S23+S26</f>
        <v>3378637.31</v>
      </c>
      <c r="T20" s="262">
        <f t="shared" si="0"/>
        <v>99.879298327209327</v>
      </c>
    </row>
    <row r="21" spans="1:20" s="27" customFormat="1" ht="36.75" customHeight="1">
      <c r="A21" s="22"/>
      <c r="B21" s="32"/>
      <c r="C21" s="33"/>
      <c r="D21" s="30"/>
      <c r="E21" s="121"/>
      <c r="F21" s="486" t="s">
        <v>413</v>
      </c>
      <c r="G21" s="487"/>
      <c r="H21" s="25"/>
      <c r="I21" s="28"/>
      <c r="J21" s="28"/>
      <c r="K21" s="28"/>
      <c r="L21" s="28"/>
      <c r="M21" s="28"/>
      <c r="N21" s="28"/>
      <c r="O21" s="31" t="s">
        <v>316</v>
      </c>
      <c r="P21" s="26" t="s">
        <v>472</v>
      </c>
      <c r="Q21" s="168" t="s">
        <v>309</v>
      </c>
      <c r="R21" s="143">
        <f>R23</f>
        <v>1456610.47</v>
      </c>
      <c r="S21" s="242">
        <f>S23</f>
        <v>1456610.47</v>
      </c>
      <c r="T21" s="262">
        <f t="shared" si="0"/>
        <v>100</v>
      </c>
    </row>
    <row r="22" spans="1:20" s="27" customFormat="1" ht="54" customHeight="1">
      <c r="A22" s="22"/>
      <c r="B22" s="32"/>
      <c r="C22" s="33"/>
      <c r="D22" s="30"/>
      <c r="E22" s="121"/>
      <c r="F22" s="484" t="s">
        <v>31</v>
      </c>
      <c r="G22" s="674"/>
      <c r="H22" s="25"/>
      <c r="I22" s="28"/>
      <c r="J22" s="28"/>
      <c r="K22" s="28"/>
      <c r="L22" s="28"/>
      <c r="M22" s="28"/>
      <c r="N22" s="28"/>
      <c r="O22" s="31" t="s">
        <v>316</v>
      </c>
      <c r="P22" s="26" t="s">
        <v>34</v>
      </c>
      <c r="Q22" s="168" t="s">
        <v>309</v>
      </c>
      <c r="R22" s="143">
        <f t="shared" ref="R22:S24" si="1">R23</f>
        <v>1456610.47</v>
      </c>
      <c r="S22" s="242">
        <f t="shared" si="1"/>
        <v>1456610.47</v>
      </c>
      <c r="T22" s="262">
        <f t="shared" si="0"/>
        <v>100</v>
      </c>
    </row>
    <row r="23" spans="1:20" s="27" customFormat="1" ht="35.25" customHeight="1">
      <c r="A23" s="22"/>
      <c r="B23" s="32"/>
      <c r="C23" s="33"/>
      <c r="D23" s="30"/>
      <c r="E23" s="121"/>
      <c r="F23" s="486" t="s">
        <v>317</v>
      </c>
      <c r="G23" s="487"/>
      <c r="H23" s="28"/>
      <c r="I23" s="28"/>
      <c r="J23" s="28"/>
      <c r="K23" s="28"/>
      <c r="L23" s="28"/>
      <c r="M23" s="28"/>
      <c r="N23" s="28"/>
      <c r="O23" s="31" t="s">
        <v>316</v>
      </c>
      <c r="P23" s="31" t="s">
        <v>35</v>
      </c>
      <c r="Q23" s="168" t="s">
        <v>309</v>
      </c>
      <c r="R23" s="143">
        <f t="shared" si="1"/>
        <v>1456610.47</v>
      </c>
      <c r="S23" s="242">
        <f t="shared" si="1"/>
        <v>1456610.47</v>
      </c>
      <c r="T23" s="262">
        <f t="shared" si="0"/>
        <v>100</v>
      </c>
    </row>
    <row r="24" spans="1:20" s="27" customFormat="1" ht="95.25" customHeight="1">
      <c r="A24" s="22"/>
      <c r="B24" s="32"/>
      <c r="C24" s="33"/>
      <c r="D24" s="30"/>
      <c r="E24" s="121"/>
      <c r="F24" s="484" t="s">
        <v>376</v>
      </c>
      <c r="G24" s="674"/>
      <c r="H24" s="28"/>
      <c r="I24" s="28"/>
      <c r="J24" s="28"/>
      <c r="K24" s="28"/>
      <c r="L24" s="28"/>
      <c r="M24" s="28"/>
      <c r="N24" s="28"/>
      <c r="O24" s="31" t="s">
        <v>316</v>
      </c>
      <c r="P24" s="31" t="s">
        <v>35</v>
      </c>
      <c r="Q24" s="168" t="s">
        <v>377</v>
      </c>
      <c r="R24" s="143">
        <f t="shared" si="1"/>
        <v>1456610.47</v>
      </c>
      <c r="S24" s="242">
        <f t="shared" si="1"/>
        <v>1456610.47</v>
      </c>
      <c r="T24" s="262">
        <f t="shared" si="0"/>
        <v>100</v>
      </c>
    </row>
    <row r="25" spans="1:20" s="27" customFormat="1" ht="49.5" customHeight="1">
      <c r="A25" s="22"/>
      <c r="B25" s="32"/>
      <c r="C25" s="33"/>
      <c r="D25" s="30"/>
      <c r="E25" s="121"/>
      <c r="F25" s="484" t="s">
        <v>446</v>
      </c>
      <c r="G25" s="674"/>
      <c r="H25" s="28"/>
      <c r="I25" s="28"/>
      <c r="J25" s="28"/>
      <c r="K25" s="28"/>
      <c r="L25" s="28"/>
      <c r="M25" s="28"/>
      <c r="N25" s="28"/>
      <c r="O25" s="31" t="s">
        <v>316</v>
      </c>
      <c r="P25" s="31" t="s">
        <v>35</v>
      </c>
      <c r="Q25" s="168" t="s">
        <v>447</v>
      </c>
      <c r="R25" s="143">
        <v>1456610.47</v>
      </c>
      <c r="S25" s="143">
        <v>1456610.47</v>
      </c>
      <c r="T25" s="262">
        <f t="shared" si="0"/>
        <v>100</v>
      </c>
    </row>
    <row r="26" spans="1:20" s="27" customFormat="1" ht="54" customHeight="1">
      <c r="A26" s="22"/>
      <c r="B26" s="32"/>
      <c r="C26" s="33"/>
      <c r="D26" s="30"/>
      <c r="E26" s="121"/>
      <c r="F26" s="486" t="s">
        <v>414</v>
      </c>
      <c r="G26" s="487"/>
      <c r="H26" s="28"/>
      <c r="I26" s="28"/>
      <c r="J26" s="28"/>
      <c r="K26" s="28"/>
      <c r="L26" s="28"/>
      <c r="M26" s="28"/>
      <c r="N26" s="28"/>
      <c r="O26" s="31" t="s">
        <v>316</v>
      </c>
      <c r="P26" s="31" t="s">
        <v>36</v>
      </c>
      <c r="Q26" s="168" t="s">
        <v>309</v>
      </c>
      <c r="R26" s="143">
        <f>R27+R29</f>
        <v>1926109.84</v>
      </c>
      <c r="S26" s="143">
        <f>S27+S29</f>
        <v>1922026.84</v>
      </c>
      <c r="T26" s="262">
        <f t="shared" si="0"/>
        <v>99.788018319869025</v>
      </c>
    </row>
    <row r="27" spans="1:20" s="27" customFormat="1" ht="98.25" customHeight="1">
      <c r="A27" s="22"/>
      <c r="B27" s="23"/>
      <c r="C27" s="23"/>
      <c r="D27" s="30"/>
      <c r="E27" s="121"/>
      <c r="F27" s="484" t="s">
        <v>376</v>
      </c>
      <c r="G27" s="674"/>
      <c r="H27" s="28"/>
      <c r="I27" s="28"/>
      <c r="J27" s="28"/>
      <c r="K27" s="28"/>
      <c r="L27" s="28"/>
      <c r="M27" s="28"/>
      <c r="N27" s="28"/>
      <c r="O27" s="31" t="s">
        <v>316</v>
      </c>
      <c r="P27" s="31" t="s">
        <v>36</v>
      </c>
      <c r="Q27" s="168" t="s">
        <v>377</v>
      </c>
      <c r="R27" s="143">
        <f>R28</f>
        <v>1871859.84</v>
      </c>
      <c r="S27" s="242">
        <f>S28</f>
        <v>1867776.84</v>
      </c>
      <c r="T27" s="262">
        <f t="shared" si="0"/>
        <v>99.781874694207872</v>
      </c>
    </row>
    <row r="28" spans="1:20" s="27" customFormat="1" ht="48" customHeight="1">
      <c r="A28" s="22"/>
      <c r="B28" s="23"/>
      <c r="C28" s="23"/>
      <c r="D28" s="30"/>
      <c r="E28" s="121"/>
      <c r="F28" s="484" t="s">
        <v>446</v>
      </c>
      <c r="G28" s="674"/>
      <c r="H28" s="28"/>
      <c r="I28" s="28"/>
      <c r="J28" s="28"/>
      <c r="K28" s="28"/>
      <c r="L28" s="28"/>
      <c r="M28" s="28"/>
      <c r="N28" s="28"/>
      <c r="O28" s="31" t="s">
        <v>316</v>
      </c>
      <c r="P28" s="31" t="s">
        <v>36</v>
      </c>
      <c r="Q28" s="168" t="s">
        <v>447</v>
      </c>
      <c r="R28" s="143">
        <v>1871859.84</v>
      </c>
      <c r="S28" s="242">
        <v>1867776.84</v>
      </c>
      <c r="T28" s="262">
        <f t="shared" si="0"/>
        <v>99.781874694207872</v>
      </c>
    </row>
    <row r="29" spans="1:20" s="27" customFormat="1" ht="33.75" customHeight="1">
      <c r="A29" s="22"/>
      <c r="B29" s="23"/>
      <c r="C29" s="23"/>
      <c r="D29" s="30"/>
      <c r="E29" s="121"/>
      <c r="F29" s="484" t="s">
        <v>380</v>
      </c>
      <c r="G29" s="674"/>
      <c r="H29" s="28"/>
      <c r="I29" s="28"/>
      <c r="J29" s="28"/>
      <c r="K29" s="28"/>
      <c r="L29" s="28"/>
      <c r="M29" s="28"/>
      <c r="N29" s="28"/>
      <c r="O29" s="31" t="s">
        <v>316</v>
      </c>
      <c r="P29" s="31" t="s">
        <v>36</v>
      </c>
      <c r="Q29" s="168" t="s">
        <v>379</v>
      </c>
      <c r="R29" s="142">
        <f>R30</f>
        <v>54250</v>
      </c>
      <c r="S29" s="328">
        <f>S30</f>
        <v>54250</v>
      </c>
      <c r="T29" s="262">
        <f t="shared" si="0"/>
        <v>100</v>
      </c>
    </row>
    <row r="30" spans="1:20" s="27" customFormat="1" ht="51" customHeight="1">
      <c r="A30" s="22"/>
      <c r="B30" s="23"/>
      <c r="C30" s="23"/>
      <c r="D30" s="30"/>
      <c r="E30" s="121"/>
      <c r="F30" s="484" t="s">
        <v>449</v>
      </c>
      <c r="G30" s="674"/>
      <c r="H30" s="28"/>
      <c r="I30" s="28"/>
      <c r="J30" s="28"/>
      <c r="K30" s="28"/>
      <c r="L30" s="28"/>
      <c r="M30" s="28"/>
      <c r="N30" s="28"/>
      <c r="O30" s="31" t="s">
        <v>316</v>
      </c>
      <c r="P30" s="31" t="s">
        <v>36</v>
      </c>
      <c r="Q30" s="168" t="s">
        <v>448</v>
      </c>
      <c r="R30" s="142">
        <v>54250</v>
      </c>
      <c r="S30" s="328">
        <v>54250</v>
      </c>
      <c r="T30" s="262">
        <f t="shared" si="0"/>
        <v>100</v>
      </c>
    </row>
    <row r="31" spans="1:20" s="27" customFormat="1" ht="96" customHeight="1">
      <c r="A31" s="34" t="s">
        <v>316</v>
      </c>
      <c r="B31" s="596" t="s">
        <v>320</v>
      </c>
      <c r="C31" s="596"/>
      <c r="D31" s="30" t="s">
        <v>321</v>
      </c>
      <c r="E31" s="121"/>
      <c r="F31" s="670" t="s">
        <v>381</v>
      </c>
      <c r="G31" s="671"/>
      <c r="H31" s="19" t="e">
        <f>#REF!+#REF!</f>
        <v>#REF!</v>
      </c>
      <c r="I31" s="19" t="e">
        <f>#REF!+#REF!</f>
        <v>#REF!</v>
      </c>
      <c r="J31" s="19" t="e">
        <f>#REF!+#REF!</f>
        <v>#REF!</v>
      </c>
      <c r="K31" s="19" t="e">
        <f>#REF!+#REF!</f>
        <v>#REF!</v>
      </c>
      <c r="L31" s="19" t="e">
        <f>#REF!+#REF!</f>
        <v>#REF!</v>
      </c>
      <c r="M31" s="19" t="e">
        <f>#REF!+#REF!</f>
        <v>#REF!</v>
      </c>
      <c r="N31" s="19" t="e">
        <f>#REF!+#REF!</f>
        <v>#REF!</v>
      </c>
      <c r="O31" s="20" t="s">
        <v>321</v>
      </c>
      <c r="P31" s="20" t="s">
        <v>473</v>
      </c>
      <c r="Q31" s="351" t="s">
        <v>309</v>
      </c>
      <c r="R31" s="192">
        <f>R35+R42</f>
        <v>8201099.6100000003</v>
      </c>
      <c r="S31" s="404">
        <f>S35+S42</f>
        <v>8177206.8700000001</v>
      </c>
      <c r="T31" s="260">
        <f t="shared" si="0"/>
        <v>99.708664189728097</v>
      </c>
    </row>
    <row r="32" spans="1:20" s="27" customFormat="1" ht="32.25" customHeight="1">
      <c r="A32" s="34"/>
      <c r="B32" s="23"/>
      <c r="C32" s="23"/>
      <c r="D32" s="30"/>
      <c r="E32" s="121"/>
      <c r="F32" s="486" t="s">
        <v>412</v>
      </c>
      <c r="G32" s="487"/>
      <c r="H32" s="487"/>
      <c r="I32" s="19"/>
      <c r="J32" s="19"/>
      <c r="K32" s="19"/>
      <c r="L32" s="19"/>
      <c r="M32" s="19"/>
      <c r="N32" s="19"/>
      <c r="O32" s="31" t="s">
        <v>321</v>
      </c>
      <c r="P32" s="173" t="s">
        <v>471</v>
      </c>
      <c r="Q32" s="168" t="s">
        <v>309</v>
      </c>
      <c r="R32" s="143">
        <f>R33</f>
        <v>8201099.6100000003</v>
      </c>
      <c r="S32" s="242">
        <f>S33</f>
        <v>8177206.8700000001</v>
      </c>
      <c r="T32" s="262">
        <f t="shared" si="0"/>
        <v>99.708664189728097</v>
      </c>
    </row>
    <row r="33" spans="1:20" s="27" customFormat="1" ht="33.75" customHeight="1">
      <c r="A33" s="34"/>
      <c r="B33" s="23"/>
      <c r="C33" s="23"/>
      <c r="D33" s="30"/>
      <c r="E33" s="121"/>
      <c r="F33" s="486" t="s">
        <v>413</v>
      </c>
      <c r="G33" s="487"/>
      <c r="H33" s="25"/>
      <c r="I33" s="19"/>
      <c r="J33" s="19"/>
      <c r="K33" s="19"/>
      <c r="L33" s="19"/>
      <c r="M33" s="19"/>
      <c r="N33" s="19"/>
      <c r="O33" s="31" t="s">
        <v>321</v>
      </c>
      <c r="P33" s="26" t="s">
        <v>472</v>
      </c>
      <c r="Q33" s="168" t="s">
        <v>309</v>
      </c>
      <c r="R33" s="143">
        <f>R35+R42</f>
        <v>8201099.6100000003</v>
      </c>
      <c r="S33" s="242">
        <f>S35+S42</f>
        <v>8177206.8700000001</v>
      </c>
      <c r="T33" s="262">
        <f t="shared" si="0"/>
        <v>99.708664189728097</v>
      </c>
    </row>
    <row r="34" spans="1:20" s="27" customFormat="1" ht="51.75" customHeight="1">
      <c r="A34" s="34"/>
      <c r="B34" s="23"/>
      <c r="C34" s="23"/>
      <c r="D34" s="30"/>
      <c r="E34" s="121"/>
      <c r="F34" s="484" t="s">
        <v>31</v>
      </c>
      <c r="G34" s="674"/>
      <c r="H34" s="25"/>
      <c r="I34" s="19"/>
      <c r="J34" s="19"/>
      <c r="K34" s="19"/>
      <c r="L34" s="19"/>
      <c r="M34" s="19"/>
      <c r="N34" s="19"/>
      <c r="O34" s="31" t="s">
        <v>321</v>
      </c>
      <c r="P34" s="26" t="s">
        <v>34</v>
      </c>
      <c r="Q34" s="168" t="s">
        <v>309</v>
      </c>
      <c r="R34" s="143">
        <f>R35+R42</f>
        <v>8201099.6100000003</v>
      </c>
      <c r="S34" s="242">
        <f>S35+S42</f>
        <v>8177206.8700000001</v>
      </c>
      <c r="T34" s="262">
        <f t="shared" si="0"/>
        <v>99.708664189728097</v>
      </c>
    </row>
    <row r="35" spans="1:20" s="27" customFormat="1" ht="45.75" customHeight="1">
      <c r="A35" s="34"/>
      <c r="B35" s="32"/>
      <c r="C35" s="33"/>
      <c r="D35" s="30"/>
      <c r="E35" s="121"/>
      <c r="F35" s="486" t="s">
        <v>414</v>
      </c>
      <c r="G35" s="487"/>
      <c r="H35" s="28"/>
      <c r="I35" s="28"/>
      <c r="J35" s="28"/>
      <c r="K35" s="28"/>
      <c r="L35" s="28"/>
      <c r="M35" s="28"/>
      <c r="N35" s="28"/>
      <c r="O35" s="31" t="s">
        <v>321</v>
      </c>
      <c r="P35" s="31" t="s">
        <v>36</v>
      </c>
      <c r="Q35" s="168" t="s">
        <v>309</v>
      </c>
      <c r="R35" s="143">
        <f>R36+R38+R40</f>
        <v>6686260</v>
      </c>
      <c r="S35" s="242">
        <f>S36+S38+S40</f>
        <v>6662367.2599999998</v>
      </c>
      <c r="T35" s="262">
        <f t="shared" si="0"/>
        <v>99.642659124832107</v>
      </c>
    </row>
    <row r="36" spans="1:20" s="27" customFormat="1" ht="96.75" customHeight="1">
      <c r="A36" s="34"/>
      <c r="B36" s="32"/>
      <c r="C36" s="33"/>
      <c r="D36" s="30"/>
      <c r="E36" s="121"/>
      <c r="F36" s="484" t="s">
        <v>376</v>
      </c>
      <c r="G36" s="674"/>
      <c r="H36" s="28"/>
      <c r="I36" s="28"/>
      <c r="J36" s="28"/>
      <c r="K36" s="28"/>
      <c r="L36" s="28"/>
      <c r="M36" s="28"/>
      <c r="N36" s="28"/>
      <c r="O36" s="31" t="s">
        <v>321</v>
      </c>
      <c r="P36" s="31" t="s">
        <v>36</v>
      </c>
      <c r="Q36" s="168" t="s">
        <v>377</v>
      </c>
      <c r="R36" s="143">
        <f>R37</f>
        <v>6570000</v>
      </c>
      <c r="S36" s="242">
        <f>S37</f>
        <v>6563270.1600000001</v>
      </c>
      <c r="T36" s="262">
        <f t="shared" si="0"/>
        <v>99.897567123287672</v>
      </c>
    </row>
    <row r="37" spans="1:20" s="27" customFormat="1" ht="48.75" customHeight="1">
      <c r="A37" s="37"/>
      <c r="B37" s="59"/>
      <c r="C37" s="59"/>
      <c r="D37" s="30"/>
      <c r="E37" s="121"/>
      <c r="F37" s="484" t="s">
        <v>446</v>
      </c>
      <c r="G37" s="674"/>
      <c r="H37" s="28"/>
      <c r="I37" s="28"/>
      <c r="J37" s="28"/>
      <c r="K37" s="28"/>
      <c r="L37" s="28"/>
      <c r="M37" s="28"/>
      <c r="N37" s="28"/>
      <c r="O37" s="31" t="s">
        <v>321</v>
      </c>
      <c r="P37" s="31" t="s">
        <v>36</v>
      </c>
      <c r="Q37" s="168" t="s">
        <v>447</v>
      </c>
      <c r="R37" s="143">
        <v>6570000</v>
      </c>
      <c r="S37" s="242">
        <v>6563270.1600000001</v>
      </c>
      <c r="T37" s="262">
        <f t="shared" si="0"/>
        <v>99.897567123287672</v>
      </c>
    </row>
    <row r="38" spans="1:20" s="27" customFormat="1" ht="30.75" customHeight="1">
      <c r="A38" s="37"/>
      <c r="B38" s="38"/>
      <c r="C38" s="39"/>
      <c r="D38" s="30"/>
      <c r="E38" s="121"/>
      <c r="F38" s="484" t="s">
        <v>380</v>
      </c>
      <c r="G38" s="674"/>
      <c r="H38" s="28"/>
      <c r="I38" s="28"/>
      <c r="J38" s="28"/>
      <c r="K38" s="28"/>
      <c r="L38" s="28"/>
      <c r="M38" s="28"/>
      <c r="N38" s="28"/>
      <c r="O38" s="31" t="s">
        <v>321</v>
      </c>
      <c r="P38" s="31" t="s">
        <v>36</v>
      </c>
      <c r="Q38" s="168" t="s">
        <v>379</v>
      </c>
      <c r="R38" s="142">
        <f>R39</f>
        <v>30700</v>
      </c>
      <c r="S38" s="328">
        <f>S39</f>
        <v>13537.1</v>
      </c>
      <c r="T38" s="262">
        <f t="shared" si="0"/>
        <v>44.094788273615634</v>
      </c>
    </row>
    <row r="39" spans="1:20" s="27" customFormat="1" ht="51.75" customHeight="1">
      <c r="A39" s="37"/>
      <c r="B39" s="38"/>
      <c r="C39" s="39"/>
      <c r="D39" s="30"/>
      <c r="E39" s="121"/>
      <c r="F39" s="484" t="s">
        <v>449</v>
      </c>
      <c r="G39" s="674"/>
      <c r="H39" s="28"/>
      <c r="I39" s="28"/>
      <c r="J39" s="28"/>
      <c r="K39" s="28"/>
      <c r="L39" s="28"/>
      <c r="M39" s="28"/>
      <c r="N39" s="28"/>
      <c r="O39" s="31" t="s">
        <v>321</v>
      </c>
      <c r="P39" s="31" t="s">
        <v>36</v>
      </c>
      <c r="Q39" s="168" t="s">
        <v>448</v>
      </c>
      <c r="R39" s="142">
        <v>30700</v>
      </c>
      <c r="S39" s="328">
        <v>13537.1</v>
      </c>
      <c r="T39" s="262">
        <f t="shared" si="0"/>
        <v>44.094788273615634</v>
      </c>
    </row>
    <row r="40" spans="1:20" s="27" customFormat="1" ht="23.25" customHeight="1">
      <c r="A40" s="37"/>
      <c r="B40" s="38"/>
      <c r="C40" s="39"/>
      <c r="D40" s="30"/>
      <c r="E40" s="121"/>
      <c r="F40" s="484" t="s">
        <v>382</v>
      </c>
      <c r="G40" s="674"/>
      <c r="H40" s="28"/>
      <c r="I40" s="28"/>
      <c r="J40" s="28"/>
      <c r="K40" s="28"/>
      <c r="L40" s="28"/>
      <c r="M40" s="28"/>
      <c r="N40" s="28"/>
      <c r="O40" s="31" t="s">
        <v>321</v>
      </c>
      <c r="P40" s="31" t="s">
        <v>36</v>
      </c>
      <c r="Q40" s="168" t="s">
        <v>383</v>
      </c>
      <c r="R40" s="142">
        <f>R41</f>
        <v>85560</v>
      </c>
      <c r="S40" s="328">
        <f>S41</f>
        <v>85560</v>
      </c>
      <c r="T40" s="262">
        <f t="shared" si="0"/>
        <v>100</v>
      </c>
    </row>
    <row r="41" spans="1:20" s="27" customFormat="1" ht="23.25" customHeight="1">
      <c r="A41" s="37"/>
      <c r="B41" s="38"/>
      <c r="C41" s="39"/>
      <c r="D41" s="30"/>
      <c r="E41" s="121"/>
      <c r="F41" s="484" t="s">
        <v>454</v>
      </c>
      <c r="G41" s="674"/>
      <c r="H41" s="28"/>
      <c r="I41" s="28"/>
      <c r="J41" s="28"/>
      <c r="K41" s="28"/>
      <c r="L41" s="28"/>
      <c r="M41" s="28"/>
      <c r="N41" s="28"/>
      <c r="O41" s="31" t="s">
        <v>321</v>
      </c>
      <c r="P41" s="31" t="s">
        <v>36</v>
      </c>
      <c r="Q41" s="168" t="s">
        <v>455</v>
      </c>
      <c r="R41" s="142">
        <v>85560</v>
      </c>
      <c r="S41" s="328">
        <v>85560</v>
      </c>
      <c r="T41" s="262">
        <f t="shared" si="0"/>
        <v>100</v>
      </c>
    </row>
    <row r="42" spans="1:20" s="27" customFormat="1" ht="53.25" customHeight="1">
      <c r="A42" s="37"/>
      <c r="B42" s="38"/>
      <c r="C42" s="39"/>
      <c r="D42" s="30"/>
      <c r="E42" s="121"/>
      <c r="F42" s="486" t="s">
        <v>323</v>
      </c>
      <c r="G42" s="487"/>
      <c r="H42" s="28"/>
      <c r="I42" s="28"/>
      <c r="J42" s="28"/>
      <c r="K42" s="28"/>
      <c r="L42" s="28"/>
      <c r="M42" s="28"/>
      <c r="N42" s="28"/>
      <c r="O42" s="31" t="s">
        <v>321</v>
      </c>
      <c r="P42" s="31" t="s">
        <v>37</v>
      </c>
      <c r="Q42" s="168" t="s">
        <v>309</v>
      </c>
      <c r="R42" s="142">
        <f>R43</f>
        <v>1514839.61</v>
      </c>
      <c r="S42" s="328">
        <f>S43</f>
        <v>1514839.61</v>
      </c>
      <c r="T42" s="262">
        <f t="shared" si="0"/>
        <v>100</v>
      </c>
    </row>
    <row r="43" spans="1:20" s="27" customFormat="1" ht="99.75" customHeight="1">
      <c r="A43" s="37"/>
      <c r="B43" s="38"/>
      <c r="C43" s="39"/>
      <c r="D43" s="30"/>
      <c r="E43" s="121"/>
      <c r="F43" s="484" t="s">
        <v>376</v>
      </c>
      <c r="G43" s="674"/>
      <c r="H43" s="28"/>
      <c r="I43" s="28"/>
      <c r="J43" s="28"/>
      <c r="K43" s="28"/>
      <c r="L43" s="28"/>
      <c r="M43" s="28"/>
      <c r="N43" s="28"/>
      <c r="O43" s="31" t="s">
        <v>321</v>
      </c>
      <c r="P43" s="31" t="s">
        <v>37</v>
      </c>
      <c r="Q43" s="168" t="s">
        <v>377</v>
      </c>
      <c r="R43" s="142">
        <f>R44</f>
        <v>1514839.61</v>
      </c>
      <c r="S43" s="328">
        <f>S44</f>
        <v>1514839.61</v>
      </c>
      <c r="T43" s="262">
        <f t="shared" si="0"/>
        <v>100</v>
      </c>
    </row>
    <row r="44" spans="1:20" s="27" customFormat="1" ht="51" customHeight="1">
      <c r="A44" s="37"/>
      <c r="B44" s="38"/>
      <c r="C44" s="39"/>
      <c r="D44" s="30"/>
      <c r="E44" s="121"/>
      <c r="F44" s="484" t="s">
        <v>446</v>
      </c>
      <c r="G44" s="674"/>
      <c r="H44" s="28"/>
      <c r="I44" s="28"/>
      <c r="J44" s="28"/>
      <c r="K44" s="28"/>
      <c r="L44" s="28"/>
      <c r="M44" s="28"/>
      <c r="N44" s="28"/>
      <c r="O44" s="31" t="s">
        <v>321</v>
      </c>
      <c r="P44" s="31" t="s">
        <v>37</v>
      </c>
      <c r="Q44" s="168" t="s">
        <v>447</v>
      </c>
      <c r="R44" s="142">
        <v>1514839.61</v>
      </c>
      <c r="S44" s="328">
        <v>1514839.61</v>
      </c>
      <c r="T44" s="262">
        <f t="shared" si="0"/>
        <v>100</v>
      </c>
    </row>
    <row r="45" spans="1:20" s="27" customFormat="1" ht="33.75" customHeight="1">
      <c r="A45" s="37"/>
      <c r="B45" s="38"/>
      <c r="C45" s="39"/>
      <c r="D45" s="30"/>
      <c r="E45" s="121"/>
      <c r="F45" s="687" t="s">
        <v>79</v>
      </c>
      <c r="G45" s="688"/>
      <c r="H45" s="28"/>
      <c r="I45" s="28"/>
      <c r="J45" s="28"/>
      <c r="K45" s="28"/>
      <c r="L45" s="28"/>
      <c r="M45" s="28"/>
      <c r="N45" s="28"/>
      <c r="O45" s="139" t="s">
        <v>80</v>
      </c>
      <c r="P45" s="139" t="s">
        <v>473</v>
      </c>
      <c r="Q45" s="355" t="s">
        <v>309</v>
      </c>
      <c r="R45" s="260">
        <f>R46</f>
        <v>27090</v>
      </c>
      <c r="S45" s="303">
        <f>S46</f>
        <v>720</v>
      </c>
      <c r="T45" s="260">
        <f t="shared" si="0"/>
        <v>2.6578073089700998</v>
      </c>
    </row>
    <row r="46" spans="1:20" s="27" customFormat="1" ht="69.75" customHeight="1">
      <c r="A46" s="37"/>
      <c r="B46" s="38"/>
      <c r="C46" s="39"/>
      <c r="D46" s="30"/>
      <c r="E46" s="121"/>
      <c r="F46" s="491" t="s">
        <v>81</v>
      </c>
      <c r="G46" s="677"/>
      <c r="H46" s="28"/>
      <c r="I46" s="28"/>
      <c r="J46" s="28"/>
      <c r="K46" s="28"/>
      <c r="L46" s="28"/>
      <c r="M46" s="28"/>
      <c r="N46" s="28"/>
      <c r="O46" s="133" t="s">
        <v>80</v>
      </c>
      <c r="P46" s="133" t="s">
        <v>82</v>
      </c>
      <c r="Q46" s="294" t="s">
        <v>309</v>
      </c>
      <c r="R46" s="262">
        <f>R47+R50+R53+R56</f>
        <v>27090</v>
      </c>
      <c r="S46" s="302">
        <f>S47+S50+S53+S56</f>
        <v>720</v>
      </c>
      <c r="T46" s="262">
        <f t="shared" si="0"/>
        <v>2.6578073089700998</v>
      </c>
    </row>
    <row r="47" spans="1:20" s="27" customFormat="1" ht="51" customHeight="1">
      <c r="A47" s="37"/>
      <c r="B47" s="38"/>
      <c r="C47" s="39"/>
      <c r="D47" s="30"/>
      <c r="E47" s="121"/>
      <c r="F47" s="491" t="s">
        <v>83</v>
      </c>
      <c r="G47" s="677"/>
      <c r="H47" s="28"/>
      <c r="I47" s="28"/>
      <c r="J47" s="28"/>
      <c r="K47" s="28"/>
      <c r="L47" s="28"/>
      <c r="M47" s="28"/>
      <c r="N47" s="28"/>
      <c r="O47" s="133" t="s">
        <v>80</v>
      </c>
      <c r="P47" s="133" t="s">
        <v>82</v>
      </c>
      <c r="Q47" s="294" t="s">
        <v>309</v>
      </c>
      <c r="R47" s="262">
        <f>R48</f>
        <v>6539</v>
      </c>
      <c r="S47" s="302">
        <f>S48</f>
        <v>0</v>
      </c>
      <c r="T47" s="262">
        <f t="shared" si="0"/>
        <v>0</v>
      </c>
    </row>
    <row r="48" spans="1:20" s="27" customFormat="1" ht="33.75" customHeight="1">
      <c r="A48" s="37"/>
      <c r="B48" s="38"/>
      <c r="C48" s="39"/>
      <c r="D48" s="30"/>
      <c r="E48" s="121"/>
      <c r="F48" s="491" t="s">
        <v>380</v>
      </c>
      <c r="G48" s="677"/>
      <c r="H48" s="28"/>
      <c r="I48" s="28"/>
      <c r="J48" s="28"/>
      <c r="K48" s="28"/>
      <c r="L48" s="28"/>
      <c r="M48" s="28"/>
      <c r="N48" s="28"/>
      <c r="O48" s="133" t="s">
        <v>80</v>
      </c>
      <c r="P48" s="133" t="s">
        <v>82</v>
      </c>
      <c r="Q48" s="294" t="s">
        <v>379</v>
      </c>
      <c r="R48" s="262">
        <f>R49</f>
        <v>6539</v>
      </c>
      <c r="S48" s="302">
        <f>S49</f>
        <v>0</v>
      </c>
      <c r="T48" s="262">
        <f t="shared" si="0"/>
        <v>0</v>
      </c>
    </row>
    <row r="49" spans="1:20" s="27" customFormat="1" ht="51" customHeight="1">
      <c r="A49" s="37"/>
      <c r="B49" s="38"/>
      <c r="C49" s="39"/>
      <c r="D49" s="30"/>
      <c r="E49" s="121"/>
      <c r="F49" s="491" t="s">
        <v>449</v>
      </c>
      <c r="G49" s="677"/>
      <c r="H49" s="28"/>
      <c r="I49" s="28"/>
      <c r="J49" s="28"/>
      <c r="K49" s="28"/>
      <c r="L49" s="28"/>
      <c r="M49" s="28"/>
      <c r="N49" s="28"/>
      <c r="O49" s="133" t="s">
        <v>80</v>
      </c>
      <c r="P49" s="133" t="s">
        <v>82</v>
      </c>
      <c r="Q49" s="294" t="s">
        <v>448</v>
      </c>
      <c r="R49" s="262">
        <v>6539</v>
      </c>
      <c r="S49" s="302">
        <v>0</v>
      </c>
      <c r="T49" s="262">
        <f t="shared" si="0"/>
        <v>0</v>
      </c>
    </row>
    <row r="50" spans="1:20" s="27" customFormat="1" ht="70.5" customHeight="1">
      <c r="A50" s="37"/>
      <c r="B50" s="38"/>
      <c r="C50" s="39"/>
      <c r="D50" s="30"/>
      <c r="E50" s="121"/>
      <c r="F50" s="491" t="s">
        <v>137</v>
      </c>
      <c r="G50" s="677"/>
      <c r="H50" s="28"/>
      <c r="I50" s="28"/>
      <c r="J50" s="28"/>
      <c r="K50" s="28"/>
      <c r="L50" s="28"/>
      <c r="M50" s="28"/>
      <c r="N50" s="28"/>
      <c r="O50" s="133" t="s">
        <v>80</v>
      </c>
      <c r="P50" s="133" t="s">
        <v>82</v>
      </c>
      <c r="Q50" s="294" t="s">
        <v>309</v>
      </c>
      <c r="R50" s="262">
        <f>R51</f>
        <v>3036</v>
      </c>
      <c r="S50" s="302">
        <f>S51</f>
        <v>0</v>
      </c>
      <c r="T50" s="262">
        <f t="shared" si="0"/>
        <v>0</v>
      </c>
    </row>
    <row r="51" spans="1:20" s="27" customFormat="1" ht="39" customHeight="1">
      <c r="A51" s="37"/>
      <c r="B51" s="38"/>
      <c r="C51" s="39"/>
      <c r="D51" s="30"/>
      <c r="E51" s="121"/>
      <c r="F51" s="491" t="s">
        <v>380</v>
      </c>
      <c r="G51" s="677"/>
      <c r="H51" s="28"/>
      <c r="I51" s="28"/>
      <c r="J51" s="28"/>
      <c r="K51" s="28"/>
      <c r="L51" s="28"/>
      <c r="M51" s="28"/>
      <c r="N51" s="28"/>
      <c r="O51" s="133" t="s">
        <v>80</v>
      </c>
      <c r="P51" s="133" t="s">
        <v>82</v>
      </c>
      <c r="Q51" s="294" t="s">
        <v>379</v>
      </c>
      <c r="R51" s="262">
        <f>R52</f>
        <v>3036</v>
      </c>
      <c r="S51" s="302">
        <f>S52</f>
        <v>0</v>
      </c>
      <c r="T51" s="262">
        <f t="shared" si="0"/>
        <v>0</v>
      </c>
    </row>
    <row r="52" spans="1:20" s="27" customFormat="1" ht="51" customHeight="1">
      <c r="A52" s="37"/>
      <c r="B52" s="38"/>
      <c r="C52" s="39"/>
      <c r="D52" s="30"/>
      <c r="E52" s="121"/>
      <c r="F52" s="491" t="s">
        <v>449</v>
      </c>
      <c r="G52" s="677"/>
      <c r="H52" s="28"/>
      <c r="I52" s="28"/>
      <c r="J52" s="28"/>
      <c r="K52" s="28"/>
      <c r="L52" s="28"/>
      <c r="M52" s="28"/>
      <c r="N52" s="28"/>
      <c r="O52" s="133" t="s">
        <v>80</v>
      </c>
      <c r="P52" s="133" t="s">
        <v>82</v>
      </c>
      <c r="Q52" s="294" t="s">
        <v>448</v>
      </c>
      <c r="R52" s="262">
        <v>3036</v>
      </c>
      <c r="S52" s="302">
        <v>0</v>
      </c>
      <c r="T52" s="262">
        <f t="shared" si="0"/>
        <v>0</v>
      </c>
    </row>
    <row r="53" spans="1:20" s="27" customFormat="1" ht="81" customHeight="1">
      <c r="A53" s="37"/>
      <c r="B53" s="38"/>
      <c r="C53" s="39"/>
      <c r="D53" s="30"/>
      <c r="E53" s="121"/>
      <c r="F53" s="491" t="s">
        <v>135</v>
      </c>
      <c r="G53" s="677"/>
      <c r="H53" s="28"/>
      <c r="I53" s="28"/>
      <c r="J53" s="28"/>
      <c r="K53" s="28"/>
      <c r="L53" s="28"/>
      <c r="M53" s="28"/>
      <c r="N53" s="28"/>
      <c r="O53" s="133" t="s">
        <v>80</v>
      </c>
      <c r="P53" s="133" t="s">
        <v>82</v>
      </c>
      <c r="Q53" s="294" t="s">
        <v>309</v>
      </c>
      <c r="R53" s="262">
        <f>R54</f>
        <v>817</v>
      </c>
      <c r="S53" s="302">
        <f>S54</f>
        <v>0</v>
      </c>
      <c r="T53" s="262">
        <f t="shared" si="0"/>
        <v>0</v>
      </c>
    </row>
    <row r="54" spans="1:20" s="27" customFormat="1" ht="36" customHeight="1">
      <c r="A54" s="37"/>
      <c r="B54" s="38"/>
      <c r="C54" s="39"/>
      <c r="D54" s="30"/>
      <c r="E54" s="121"/>
      <c r="F54" s="491" t="s">
        <v>380</v>
      </c>
      <c r="G54" s="677"/>
      <c r="H54" s="28"/>
      <c r="I54" s="28"/>
      <c r="J54" s="28"/>
      <c r="K54" s="28"/>
      <c r="L54" s="28"/>
      <c r="M54" s="28"/>
      <c r="N54" s="28"/>
      <c r="O54" s="133" t="s">
        <v>80</v>
      </c>
      <c r="P54" s="133" t="s">
        <v>82</v>
      </c>
      <c r="Q54" s="294" t="s">
        <v>379</v>
      </c>
      <c r="R54" s="262">
        <f>R55</f>
        <v>817</v>
      </c>
      <c r="S54" s="302">
        <f>S55</f>
        <v>0</v>
      </c>
      <c r="T54" s="262">
        <f t="shared" si="0"/>
        <v>0</v>
      </c>
    </row>
    <row r="55" spans="1:20" s="27" customFormat="1" ht="51" customHeight="1">
      <c r="A55" s="37"/>
      <c r="B55" s="38"/>
      <c r="C55" s="39"/>
      <c r="D55" s="30"/>
      <c r="E55" s="121"/>
      <c r="F55" s="491" t="s">
        <v>449</v>
      </c>
      <c r="G55" s="677"/>
      <c r="H55" s="28"/>
      <c r="I55" s="28"/>
      <c r="J55" s="28"/>
      <c r="K55" s="28"/>
      <c r="L55" s="28"/>
      <c r="M55" s="28"/>
      <c r="N55" s="28"/>
      <c r="O55" s="133" t="s">
        <v>80</v>
      </c>
      <c r="P55" s="133" t="s">
        <v>82</v>
      </c>
      <c r="Q55" s="294" t="s">
        <v>448</v>
      </c>
      <c r="R55" s="262">
        <v>817</v>
      </c>
      <c r="S55" s="302">
        <v>0</v>
      </c>
      <c r="T55" s="262">
        <f t="shared" si="0"/>
        <v>0</v>
      </c>
    </row>
    <row r="56" spans="1:20" s="27" customFormat="1" ht="72" customHeight="1">
      <c r="A56" s="37"/>
      <c r="B56" s="38"/>
      <c r="C56" s="39"/>
      <c r="D56" s="30"/>
      <c r="E56" s="121"/>
      <c r="F56" s="491" t="s">
        <v>136</v>
      </c>
      <c r="G56" s="677"/>
      <c r="H56" s="28"/>
      <c r="I56" s="28"/>
      <c r="J56" s="28"/>
      <c r="K56" s="28"/>
      <c r="L56" s="28"/>
      <c r="M56" s="28"/>
      <c r="N56" s="28"/>
      <c r="O56" s="133" t="s">
        <v>80</v>
      </c>
      <c r="P56" s="133" t="s">
        <v>82</v>
      </c>
      <c r="Q56" s="294" t="s">
        <v>309</v>
      </c>
      <c r="R56" s="262">
        <f>R57</f>
        <v>16698</v>
      </c>
      <c r="S56" s="302">
        <f>S57</f>
        <v>720</v>
      </c>
      <c r="T56" s="262">
        <f t="shared" si="0"/>
        <v>4.3118936399568808</v>
      </c>
    </row>
    <row r="57" spans="1:20" s="27" customFormat="1" ht="36.75" customHeight="1">
      <c r="A57" s="37"/>
      <c r="B57" s="38"/>
      <c r="C57" s="39"/>
      <c r="D57" s="30"/>
      <c r="E57" s="121"/>
      <c r="F57" s="491" t="s">
        <v>380</v>
      </c>
      <c r="G57" s="677"/>
      <c r="H57" s="28"/>
      <c r="I57" s="28"/>
      <c r="J57" s="28"/>
      <c r="K57" s="28"/>
      <c r="L57" s="28"/>
      <c r="M57" s="28"/>
      <c r="N57" s="28"/>
      <c r="O57" s="133" t="s">
        <v>80</v>
      </c>
      <c r="P57" s="133" t="s">
        <v>82</v>
      </c>
      <c r="Q57" s="294" t="s">
        <v>379</v>
      </c>
      <c r="R57" s="262">
        <f>R58</f>
        <v>16698</v>
      </c>
      <c r="S57" s="302">
        <f>S58</f>
        <v>720</v>
      </c>
      <c r="T57" s="262">
        <f t="shared" si="0"/>
        <v>4.3118936399568808</v>
      </c>
    </row>
    <row r="58" spans="1:20" s="27" customFormat="1" ht="51" customHeight="1">
      <c r="A58" s="37"/>
      <c r="B58" s="38"/>
      <c r="C58" s="39"/>
      <c r="D58" s="30"/>
      <c r="E58" s="121"/>
      <c r="F58" s="491" t="s">
        <v>449</v>
      </c>
      <c r="G58" s="677"/>
      <c r="H58" s="28"/>
      <c r="I58" s="28"/>
      <c r="J58" s="28"/>
      <c r="K58" s="28"/>
      <c r="L58" s="28"/>
      <c r="M58" s="28"/>
      <c r="N58" s="28"/>
      <c r="O58" s="133" t="s">
        <v>80</v>
      </c>
      <c r="P58" s="133" t="s">
        <v>82</v>
      </c>
      <c r="Q58" s="294" t="s">
        <v>448</v>
      </c>
      <c r="R58" s="262">
        <v>16698</v>
      </c>
      <c r="S58" s="302">
        <v>720</v>
      </c>
      <c r="T58" s="262">
        <f t="shared" si="0"/>
        <v>4.3118936399568808</v>
      </c>
    </row>
    <row r="59" spans="1:20" s="27" customFormat="1" ht="65.25" customHeight="1">
      <c r="A59" s="37"/>
      <c r="B59" s="38"/>
      <c r="C59" s="38"/>
      <c r="D59" s="30"/>
      <c r="E59" s="121"/>
      <c r="F59" s="670" t="s">
        <v>384</v>
      </c>
      <c r="G59" s="671"/>
      <c r="H59" s="125" t="e">
        <f>#REF!+#REF!</f>
        <v>#REF!</v>
      </c>
      <c r="I59" s="125" t="e">
        <f>#REF!+#REF!</f>
        <v>#REF!</v>
      </c>
      <c r="J59" s="125" t="e">
        <f>#REF!+#REF!</f>
        <v>#REF!</v>
      </c>
      <c r="K59" s="125" t="e">
        <f>#REF!+#REF!</f>
        <v>#REF!</v>
      </c>
      <c r="L59" s="125" t="e">
        <f>#REF!+#REF!</f>
        <v>#REF!</v>
      </c>
      <c r="M59" s="125" t="e">
        <f>#REF!+#REF!</f>
        <v>#REF!</v>
      </c>
      <c r="N59" s="125" t="e">
        <f>#REF!+#REF!</f>
        <v>#REF!</v>
      </c>
      <c r="O59" s="20" t="s">
        <v>324</v>
      </c>
      <c r="P59" s="20" t="s">
        <v>473</v>
      </c>
      <c r="Q59" s="351" t="s">
        <v>309</v>
      </c>
      <c r="R59" s="353">
        <f>R60</f>
        <v>7939983.2999999998</v>
      </c>
      <c r="S59" s="402">
        <f>S60</f>
        <v>7939983.2999999998</v>
      </c>
      <c r="T59" s="260">
        <f t="shared" si="0"/>
        <v>100</v>
      </c>
    </row>
    <row r="60" spans="1:20" s="27" customFormat="1" ht="31.5" customHeight="1">
      <c r="A60" s="37"/>
      <c r="B60" s="38"/>
      <c r="C60" s="38"/>
      <c r="D60" s="30"/>
      <c r="E60" s="121"/>
      <c r="F60" s="486" t="s">
        <v>412</v>
      </c>
      <c r="G60" s="487"/>
      <c r="H60" s="487"/>
      <c r="I60" s="125"/>
      <c r="J60" s="125"/>
      <c r="K60" s="125"/>
      <c r="L60" s="125"/>
      <c r="M60" s="125"/>
      <c r="N60" s="125"/>
      <c r="O60" s="31" t="s">
        <v>324</v>
      </c>
      <c r="P60" s="173" t="s">
        <v>471</v>
      </c>
      <c r="Q60" s="168" t="s">
        <v>309</v>
      </c>
      <c r="R60" s="225">
        <f>R61</f>
        <v>7939983.2999999998</v>
      </c>
      <c r="S60" s="403">
        <f>S61</f>
        <v>7939983.2999999998</v>
      </c>
      <c r="T60" s="262">
        <f t="shared" si="0"/>
        <v>100</v>
      </c>
    </row>
    <row r="61" spans="1:20" s="27" customFormat="1" ht="34.5" customHeight="1">
      <c r="A61" s="37"/>
      <c r="B61" s="38"/>
      <c r="C61" s="38"/>
      <c r="D61" s="30"/>
      <c r="E61" s="121"/>
      <c r="F61" s="486" t="s">
        <v>413</v>
      </c>
      <c r="G61" s="487"/>
      <c r="H61" s="25"/>
      <c r="I61" s="125"/>
      <c r="J61" s="125"/>
      <c r="K61" s="125"/>
      <c r="L61" s="125"/>
      <c r="M61" s="125"/>
      <c r="N61" s="125"/>
      <c r="O61" s="31" t="s">
        <v>324</v>
      </c>
      <c r="P61" s="26" t="s">
        <v>472</v>
      </c>
      <c r="Q61" s="168" t="s">
        <v>309</v>
      </c>
      <c r="R61" s="225">
        <f>R63+R68</f>
        <v>7939983.2999999998</v>
      </c>
      <c r="S61" s="403">
        <f>S63+S68</f>
        <v>7939983.2999999998</v>
      </c>
      <c r="T61" s="262">
        <f t="shared" si="0"/>
        <v>100</v>
      </c>
    </row>
    <row r="62" spans="1:20" s="27" customFormat="1" ht="48" customHeight="1">
      <c r="A62" s="37"/>
      <c r="B62" s="38"/>
      <c r="C62" s="38"/>
      <c r="D62" s="30"/>
      <c r="E62" s="121"/>
      <c r="F62" s="484" t="s">
        <v>31</v>
      </c>
      <c r="G62" s="674"/>
      <c r="H62" s="25"/>
      <c r="I62" s="125"/>
      <c r="J62" s="125"/>
      <c r="K62" s="125"/>
      <c r="L62" s="125"/>
      <c r="M62" s="125"/>
      <c r="N62" s="125"/>
      <c r="O62" s="31" t="s">
        <v>324</v>
      </c>
      <c r="P62" s="26" t="s">
        <v>34</v>
      </c>
      <c r="Q62" s="168" t="s">
        <v>309</v>
      </c>
      <c r="R62" s="225">
        <f>R63+R68</f>
        <v>7939983.2999999998</v>
      </c>
      <c r="S62" s="403">
        <f>S63+S68</f>
        <v>7939983.2999999998</v>
      </c>
      <c r="T62" s="262">
        <f t="shared" si="0"/>
        <v>100</v>
      </c>
    </row>
    <row r="63" spans="1:20" s="27" customFormat="1" ht="49.5" customHeight="1">
      <c r="A63" s="37"/>
      <c r="B63" s="38"/>
      <c r="C63" s="38"/>
      <c r="D63" s="30"/>
      <c r="E63" s="121"/>
      <c r="F63" s="486" t="s">
        <v>414</v>
      </c>
      <c r="G63" s="487"/>
      <c r="H63" s="487"/>
      <c r="I63" s="25"/>
      <c r="J63" s="25"/>
      <c r="K63" s="25"/>
      <c r="L63" s="25"/>
      <c r="M63" s="25"/>
      <c r="N63" s="25"/>
      <c r="O63" s="31" t="s">
        <v>324</v>
      </c>
      <c r="P63" s="31" t="s">
        <v>36</v>
      </c>
      <c r="Q63" s="168" t="s">
        <v>309</v>
      </c>
      <c r="R63" s="225">
        <f>R64+R66</f>
        <v>6938721.3399999999</v>
      </c>
      <c r="S63" s="225">
        <f>S64+S66</f>
        <v>6938721.3399999999</v>
      </c>
      <c r="T63" s="262">
        <f t="shared" si="0"/>
        <v>100</v>
      </c>
    </row>
    <row r="64" spans="1:20" s="27" customFormat="1" ht="98.25" customHeight="1">
      <c r="A64" s="37"/>
      <c r="B64" s="38"/>
      <c r="C64" s="38"/>
      <c r="D64" s="30"/>
      <c r="E64" s="121"/>
      <c r="F64" s="484" t="s">
        <v>376</v>
      </c>
      <c r="G64" s="674"/>
      <c r="H64" s="25"/>
      <c r="I64" s="25"/>
      <c r="J64" s="25"/>
      <c r="K64" s="25"/>
      <c r="L64" s="25"/>
      <c r="M64" s="25"/>
      <c r="N64" s="25"/>
      <c r="O64" s="31" t="s">
        <v>324</v>
      </c>
      <c r="P64" s="31" t="s">
        <v>36</v>
      </c>
      <c r="Q64" s="168" t="s">
        <v>377</v>
      </c>
      <c r="R64" s="225">
        <f>R65</f>
        <v>6934971.3399999999</v>
      </c>
      <c r="S64" s="403">
        <f>S65</f>
        <v>6934971.3399999999</v>
      </c>
      <c r="T64" s="262">
        <f t="shared" si="0"/>
        <v>100</v>
      </c>
    </row>
    <row r="65" spans="1:20" s="27" customFormat="1" ht="53.25" customHeight="1">
      <c r="A65" s="37"/>
      <c r="B65" s="38"/>
      <c r="C65" s="38"/>
      <c r="D65" s="30"/>
      <c r="E65" s="121"/>
      <c r="F65" s="484" t="s">
        <v>446</v>
      </c>
      <c r="G65" s="674"/>
      <c r="H65" s="25"/>
      <c r="I65" s="25"/>
      <c r="J65" s="25"/>
      <c r="K65" s="25"/>
      <c r="L65" s="25"/>
      <c r="M65" s="25"/>
      <c r="N65" s="25"/>
      <c r="O65" s="31" t="s">
        <v>324</v>
      </c>
      <c r="P65" s="31" t="s">
        <v>36</v>
      </c>
      <c r="Q65" s="168" t="s">
        <v>447</v>
      </c>
      <c r="R65" s="225">
        <v>6934971.3399999999</v>
      </c>
      <c r="S65" s="225">
        <v>6934971.3399999999</v>
      </c>
      <c r="T65" s="262">
        <f t="shared" si="0"/>
        <v>100</v>
      </c>
    </row>
    <row r="66" spans="1:20" s="27" customFormat="1" ht="34.5" customHeight="1">
      <c r="A66" s="37"/>
      <c r="B66" s="38"/>
      <c r="C66" s="38"/>
      <c r="D66" s="30"/>
      <c r="E66" s="121"/>
      <c r="F66" s="484" t="s">
        <v>380</v>
      </c>
      <c r="G66" s="674"/>
      <c r="H66" s="25"/>
      <c r="I66" s="28"/>
      <c r="J66" s="28"/>
      <c r="K66" s="28"/>
      <c r="L66" s="28"/>
      <c r="M66" s="28"/>
      <c r="N66" s="28"/>
      <c r="O66" s="31" t="s">
        <v>324</v>
      </c>
      <c r="P66" s="31" t="s">
        <v>36</v>
      </c>
      <c r="Q66" s="168" t="s">
        <v>379</v>
      </c>
      <c r="R66" s="142">
        <f>R67</f>
        <v>3750</v>
      </c>
      <c r="S66" s="328">
        <f>S67</f>
        <v>3750</v>
      </c>
      <c r="T66" s="262">
        <f t="shared" si="0"/>
        <v>100</v>
      </c>
    </row>
    <row r="67" spans="1:20" s="27" customFormat="1" ht="51.75" customHeight="1">
      <c r="A67" s="37"/>
      <c r="B67" s="38"/>
      <c r="C67" s="38"/>
      <c r="D67" s="30"/>
      <c r="E67" s="121"/>
      <c r="F67" s="484" t="s">
        <v>449</v>
      </c>
      <c r="G67" s="674"/>
      <c r="H67" s="25"/>
      <c r="I67" s="28"/>
      <c r="J67" s="28"/>
      <c r="K67" s="28"/>
      <c r="L67" s="28"/>
      <c r="M67" s="28"/>
      <c r="N67" s="28"/>
      <c r="O67" s="31" t="s">
        <v>324</v>
      </c>
      <c r="P67" s="31" t="s">
        <v>36</v>
      </c>
      <c r="Q67" s="168" t="s">
        <v>448</v>
      </c>
      <c r="R67" s="142">
        <v>3750</v>
      </c>
      <c r="S67" s="328">
        <v>3750</v>
      </c>
      <c r="T67" s="262">
        <f t="shared" si="0"/>
        <v>100</v>
      </c>
    </row>
    <row r="68" spans="1:20" s="27" customFormat="1" ht="51" customHeight="1">
      <c r="A68" s="37"/>
      <c r="B68" s="38"/>
      <c r="C68" s="38"/>
      <c r="D68" s="30"/>
      <c r="E68" s="121"/>
      <c r="F68" s="484" t="s">
        <v>385</v>
      </c>
      <c r="G68" s="674"/>
      <c r="H68" s="25"/>
      <c r="I68" s="28"/>
      <c r="J68" s="28"/>
      <c r="K68" s="28"/>
      <c r="L68" s="28"/>
      <c r="M68" s="28"/>
      <c r="N68" s="28"/>
      <c r="O68" s="31" t="s">
        <v>324</v>
      </c>
      <c r="P68" s="31" t="s">
        <v>40</v>
      </c>
      <c r="Q68" s="168" t="s">
        <v>309</v>
      </c>
      <c r="R68" s="142">
        <f>R69</f>
        <v>1001261.96</v>
      </c>
      <c r="S68" s="328">
        <f>S69</f>
        <v>1001261.96</v>
      </c>
      <c r="T68" s="262">
        <f t="shared" si="0"/>
        <v>100</v>
      </c>
    </row>
    <row r="69" spans="1:20" s="27" customFormat="1" ht="99" customHeight="1">
      <c r="A69" s="37"/>
      <c r="B69" s="38"/>
      <c r="C69" s="38"/>
      <c r="D69" s="30"/>
      <c r="E69" s="121"/>
      <c r="F69" s="484" t="s">
        <v>376</v>
      </c>
      <c r="G69" s="674"/>
      <c r="H69" s="25"/>
      <c r="I69" s="28"/>
      <c r="J69" s="28"/>
      <c r="K69" s="28"/>
      <c r="L69" s="28"/>
      <c r="M69" s="28"/>
      <c r="N69" s="28"/>
      <c r="O69" s="31" t="s">
        <v>324</v>
      </c>
      <c r="P69" s="31" t="s">
        <v>40</v>
      </c>
      <c r="Q69" s="168" t="s">
        <v>377</v>
      </c>
      <c r="R69" s="142">
        <f>R70</f>
        <v>1001261.96</v>
      </c>
      <c r="S69" s="328">
        <f>S70</f>
        <v>1001261.96</v>
      </c>
      <c r="T69" s="262">
        <f t="shared" si="0"/>
        <v>100</v>
      </c>
    </row>
    <row r="70" spans="1:20" s="27" customFormat="1" ht="54" customHeight="1">
      <c r="A70" s="37"/>
      <c r="B70" s="38"/>
      <c r="C70" s="38"/>
      <c r="D70" s="30"/>
      <c r="E70" s="121"/>
      <c r="F70" s="484" t="s">
        <v>446</v>
      </c>
      <c r="G70" s="674"/>
      <c r="H70" s="25"/>
      <c r="I70" s="28"/>
      <c r="J70" s="28"/>
      <c r="K70" s="28"/>
      <c r="L70" s="28"/>
      <c r="M70" s="28"/>
      <c r="N70" s="28"/>
      <c r="O70" s="31" t="s">
        <v>324</v>
      </c>
      <c r="P70" s="31" t="s">
        <v>40</v>
      </c>
      <c r="Q70" s="168" t="s">
        <v>447</v>
      </c>
      <c r="R70" s="142">
        <v>1001261.96</v>
      </c>
      <c r="S70" s="328">
        <v>1001261.96</v>
      </c>
      <c r="T70" s="262">
        <f t="shared" si="0"/>
        <v>100</v>
      </c>
    </row>
    <row r="71" spans="1:20" s="27" customFormat="1" ht="39" customHeight="1">
      <c r="A71" s="37"/>
      <c r="B71" s="38"/>
      <c r="C71" s="38"/>
      <c r="D71" s="30"/>
      <c r="E71" s="121"/>
      <c r="F71" s="751" t="s">
        <v>102</v>
      </c>
      <c r="G71" s="752"/>
      <c r="H71" s="190"/>
      <c r="I71" s="28"/>
      <c r="J71" s="28"/>
      <c r="K71" s="28"/>
      <c r="L71" s="28"/>
      <c r="M71" s="28"/>
      <c r="N71" s="28"/>
      <c r="O71" s="139" t="s">
        <v>311</v>
      </c>
      <c r="P71" s="139" t="s">
        <v>473</v>
      </c>
      <c r="Q71" s="355" t="s">
        <v>309</v>
      </c>
      <c r="R71" s="260">
        <f t="shared" ref="R71:S76" si="2">R72</f>
        <v>3790137.1</v>
      </c>
      <c r="S71" s="303">
        <f t="shared" si="2"/>
        <v>3790137.1</v>
      </c>
      <c r="T71" s="260">
        <f t="shared" si="0"/>
        <v>100</v>
      </c>
    </row>
    <row r="72" spans="1:20" s="27" customFormat="1" ht="36.75" customHeight="1">
      <c r="A72" s="37"/>
      <c r="B72" s="38"/>
      <c r="C72" s="38"/>
      <c r="D72" s="30"/>
      <c r="E72" s="121"/>
      <c r="F72" s="486" t="s">
        <v>412</v>
      </c>
      <c r="G72" s="487"/>
      <c r="H72" s="487"/>
      <c r="I72" s="28"/>
      <c r="J72" s="28"/>
      <c r="K72" s="28"/>
      <c r="L72" s="28"/>
      <c r="M72" s="28"/>
      <c r="N72" s="28"/>
      <c r="O72" s="133" t="s">
        <v>311</v>
      </c>
      <c r="P72" s="173" t="s">
        <v>471</v>
      </c>
      <c r="Q72" s="168" t="s">
        <v>309</v>
      </c>
      <c r="R72" s="262">
        <f t="shared" si="2"/>
        <v>3790137.1</v>
      </c>
      <c r="S72" s="302">
        <f t="shared" si="2"/>
        <v>3790137.1</v>
      </c>
      <c r="T72" s="262">
        <f t="shared" si="0"/>
        <v>100</v>
      </c>
    </row>
    <row r="73" spans="1:20" s="27" customFormat="1" ht="30.75" customHeight="1">
      <c r="A73" s="37"/>
      <c r="B73" s="38"/>
      <c r="C73" s="38"/>
      <c r="D73" s="30"/>
      <c r="E73" s="121"/>
      <c r="F73" s="486" t="s">
        <v>413</v>
      </c>
      <c r="G73" s="487"/>
      <c r="H73" s="25"/>
      <c r="I73" s="28"/>
      <c r="J73" s="28"/>
      <c r="K73" s="28"/>
      <c r="L73" s="28"/>
      <c r="M73" s="28"/>
      <c r="N73" s="28"/>
      <c r="O73" s="133" t="s">
        <v>311</v>
      </c>
      <c r="P73" s="26" t="s">
        <v>472</v>
      </c>
      <c r="Q73" s="168" t="s">
        <v>309</v>
      </c>
      <c r="R73" s="262">
        <f t="shared" si="2"/>
        <v>3790137.1</v>
      </c>
      <c r="S73" s="302">
        <f t="shared" si="2"/>
        <v>3790137.1</v>
      </c>
      <c r="T73" s="262">
        <f t="shared" ref="T73:T134" si="3">S73/R73*100</f>
        <v>100</v>
      </c>
    </row>
    <row r="74" spans="1:20" s="27" customFormat="1" ht="54" customHeight="1">
      <c r="A74" s="37"/>
      <c r="B74" s="38"/>
      <c r="C74" s="38"/>
      <c r="D74" s="30"/>
      <c r="E74" s="121"/>
      <c r="F74" s="484" t="s">
        <v>103</v>
      </c>
      <c r="G74" s="674"/>
      <c r="H74" s="25"/>
      <c r="I74" s="28"/>
      <c r="J74" s="28"/>
      <c r="K74" s="28"/>
      <c r="L74" s="28"/>
      <c r="M74" s="28"/>
      <c r="N74" s="28"/>
      <c r="O74" s="133" t="s">
        <v>311</v>
      </c>
      <c r="P74" s="312" t="s">
        <v>34</v>
      </c>
      <c r="Q74" s="168" t="s">
        <v>309</v>
      </c>
      <c r="R74" s="262">
        <f t="shared" si="2"/>
        <v>3790137.1</v>
      </c>
      <c r="S74" s="302">
        <f t="shared" si="2"/>
        <v>3790137.1</v>
      </c>
      <c r="T74" s="262">
        <f t="shared" si="3"/>
        <v>100</v>
      </c>
    </row>
    <row r="75" spans="1:20" s="27" customFormat="1" ht="29.25" customHeight="1">
      <c r="A75" s="37"/>
      <c r="B75" s="38"/>
      <c r="C75" s="38"/>
      <c r="D75" s="30"/>
      <c r="E75" s="121"/>
      <c r="F75" s="527" t="s">
        <v>104</v>
      </c>
      <c r="G75" s="750"/>
      <c r="H75" s="222"/>
      <c r="I75" s="28"/>
      <c r="J75" s="28"/>
      <c r="K75" s="28"/>
      <c r="L75" s="28"/>
      <c r="M75" s="28"/>
      <c r="N75" s="28"/>
      <c r="O75" s="133" t="s">
        <v>311</v>
      </c>
      <c r="P75" s="133" t="s">
        <v>106</v>
      </c>
      <c r="Q75" s="356" t="s">
        <v>309</v>
      </c>
      <c r="R75" s="262">
        <f t="shared" si="2"/>
        <v>3790137.1</v>
      </c>
      <c r="S75" s="302">
        <f t="shared" si="2"/>
        <v>3790137.1</v>
      </c>
      <c r="T75" s="262">
        <f t="shared" si="3"/>
        <v>100</v>
      </c>
    </row>
    <row r="76" spans="1:20" s="27" customFormat="1" ht="26.25" customHeight="1">
      <c r="A76" s="37"/>
      <c r="B76" s="38"/>
      <c r="C76" s="38"/>
      <c r="D76" s="30"/>
      <c r="E76" s="121"/>
      <c r="F76" s="491" t="s">
        <v>382</v>
      </c>
      <c r="G76" s="677"/>
      <c r="H76" s="143"/>
      <c r="I76" s="28"/>
      <c r="J76" s="28"/>
      <c r="K76" s="28"/>
      <c r="L76" s="28"/>
      <c r="M76" s="28"/>
      <c r="N76" s="28"/>
      <c r="O76" s="133" t="s">
        <v>311</v>
      </c>
      <c r="P76" s="133" t="s">
        <v>106</v>
      </c>
      <c r="Q76" s="294" t="s">
        <v>383</v>
      </c>
      <c r="R76" s="262">
        <f t="shared" si="2"/>
        <v>3790137.1</v>
      </c>
      <c r="S76" s="302">
        <f t="shared" si="2"/>
        <v>3790137.1</v>
      </c>
      <c r="T76" s="262">
        <f t="shared" si="3"/>
        <v>100</v>
      </c>
    </row>
    <row r="77" spans="1:20" s="27" customFormat="1" ht="30" customHeight="1">
      <c r="A77" s="37"/>
      <c r="B77" s="38"/>
      <c r="C77" s="38"/>
      <c r="D77" s="30"/>
      <c r="E77" s="121"/>
      <c r="F77" s="491" t="s">
        <v>105</v>
      </c>
      <c r="G77" s="677"/>
      <c r="H77" s="143"/>
      <c r="I77" s="28"/>
      <c r="J77" s="28"/>
      <c r="K77" s="28"/>
      <c r="L77" s="28"/>
      <c r="M77" s="28"/>
      <c r="N77" s="28"/>
      <c r="O77" s="133" t="s">
        <v>311</v>
      </c>
      <c r="P77" s="133" t="s">
        <v>106</v>
      </c>
      <c r="Q77" s="294" t="s">
        <v>107</v>
      </c>
      <c r="R77" s="262">
        <v>3790137.1</v>
      </c>
      <c r="S77" s="262">
        <v>3790137.1</v>
      </c>
      <c r="T77" s="262">
        <f t="shared" si="3"/>
        <v>100</v>
      </c>
    </row>
    <row r="78" spans="1:20" s="27" customFormat="1" ht="21.75" customHeight="1">
      <c r="A78" s="41">
        <v>3001</v>
      </c>
      <c r="B78" s="594" t="s">
        <v>328</v>
      </c>
      <c r="C78" s="594"/>
      <c r="D78" s="30" t="s">
        <v>329</v>
      </c>
      <c r="E78" s="121"/>
      <c r="F78" s="670" t="s">
        <v>386</v>
      </c>
      <c r="G78" s="671"/>
      <c r="H78" s="19" t="e">
        <f>H83+#REF!+#REF!</f>
        <v>#REF!</v>
      </c>
      <c r="I78" s="19" t="e">
        <f>I83+#REF!+#REF!</f>
        <v>#REF!</v>
      </c>
      <c r="J78" s="19" t="e">
        <f>J83+#REF!+#REF!</f>
        <v>#REF!</v>
      </c>
      <c r="K78" s="19" t="e">
        <f>K83+#REF!+#REF!</f>
        <v>#REF!</v>
      </c>
      <c r="L78" s="19" t="e">
        <f>L83+#REF!+#REF!</f>
        <v>#REF!</v>
      </c>
      <c r="M78" s="19" t="e">
        <f>M83+#REF!+#REF!</f>
        <v>#REF!</v>
      </c>
      <c r="N78" s="19" t="e">
        <f>N83+#REF!+#REF!</f>
        <v>#REF!</v>
      </c>
      <c r="O78" s="20" t="s">
        <v>326</v>
      </c>
      <c r="P78" s="20" t="s">
        <v>473</v>
      </c>
      <c r="Q78" s="351" t="s">
        <v>309</v>
      </c>
      <c r="R78" s="192">
        <f>R83</f>
        <v>0</v>
      </c>
      <c r="S78" s="404">
        <f>S83</f>
        <v>0</v>
      </c>
      <c r="T78" s="260">
        <v>0</v>
      </c>
    </row>
    <row r="79" spans="1:20" s="27" customFormat="1" ht="21.75" customHeight="1">
      <c r="A79" s="41"/>
      <c r="B79" s="127"/>
      <c r="C79" s="127"/>
      <c r="D79" s="30"/>
      <c r="E79" s="121"/>
      <c r="F79" s="486" t="s">
        <v>412</v>
      </c>
      <c r="G79" s="487"/>
      <c r="H79" s="487"/>
      <c r="I79" s="19"/>
      <c r="J79" s="19"/>
      <c r="K79" s="19"/>
      <c r="L79" s="19"/>
      <c r="M79" s="19"/>
      <c r="N79" s="19"/>
      <c r="O79" s="31" t="s">
        <v>326</v>
      </c>
      <c r="P79" s="173" t="s">
        <v>471</v>
      </c>
      <c r="Q79" s="168" t="s">
        <v>309</v>
      </c>
      <c r="R79" s="143">
        <f>R80</f>
        <v>0</v>
      </c>
      <c r="S79" s="242">
        <f>S80</f>
        <v>0</v>
      </c>
      <c r="T79" s="262">
        <v>0</v>
      </c>
    </row>
    <row r="80" spans="1:20" s="27" customFormat="1" ht="40.5" customHeight="1">
      <c r="A80" s="41"/>
      <c r="B80" s="127"/>
      <c r="C80" s="127"/>
      <c r="D80" s="30"/>
      <c r="E80" s="121"/>
      <c r="F80" s="486" t="s">
        <v>413</v>
      </c>
      <c r="G80" s="487"/>
      <c r="H80" s="25"/>
      <c r="I80" s="19"/>
      <c r="J80" s="19"/>
      <c r="K80" s="19"/>
      <c r="L80" s="19"/>
      <c r="M80" s="19"/>
      <c r="N80" s="19"/>
      <c r="O80" s="31" t="s">
        <v>326</v>
      </c>
      <c r="P80" s="26" t="s">
        <v>472</v>
      </c>
      <c r="Q80" s="168" t="s">
        <v>309</v>
      </c>
      <c r="R80" s="143">
        <f>R82</f>
        <v>0</v>
      </c>
      <c r="S80" s="242">
        <f>S82</f>
        <v>0</v>
      </c>
      <c r="T80" s="262">
        <v>0</v>
      </c>
    </row>
    <row r="81" spans="1:20" s="27" customFormat="1" ht="48.75" customHeight="1">
      <c r="A81" s="41"/>
      <c r="B81" s="127"/>
      <c r="C81" s="127"/>
      <c r="D81" s="30"/>
      <c r="E81" s="121"/>
      <c r="F81" s="513" t="s">
        <v>45</v>
      </c>
      <c r="G81" s="724"/>
      <c r="H81" s="25"/>
      <c r="I81" s="19"/>
      <c r="J81" s="19"/>
      <c r="K81" s="19"/>
      <c r="L81" s="19"/>
      <c r="M81" s="19"/>
      <c r="N81" s="19"/>
      <c r="O81" s="31" t="s">
        <v>326</v>
      </c>
      <c r="P81" s="26" t="s">
        <v>34</v>
      </c>
      <c r="Q81" s="168" t="s">
        <v>309</v>
      </c>
      <c r="R81" s="143">
        <f t="shared" ref="R81:S83" si="4">R82</f>
        <v>0</v>
      </c>
      <c r="S81" s="242">
        <f t="shared" si="4"/>
        <v>0</v>
      </c>
      <c r="T81" s="262">
        <v>0</v>
      </c>
    </row>
    <row r="82" spans="1:20" s="27" customFormat="1" ht="41.25" customHeight="1">
      <c r="A82" s="41"/>
      <c r="B82" s="40"/>
      <c r="C82" s="42"/>
      <c r="D82" s="30"/>
      <c r="E82" s="121"/>
      <c r="F82" s="486" t="s">
        <v>415</v>
      </c>
      <c r="G82" s="487"/>
      <c r="H82" s="28"/>
      <c r="I82" s="28"/>
      <c r="J82" s="28"/>
      <c r="K82" s="28"/>
      <c r="L82" s="28"/>
      <c r="M82" s="28"/>
      <c r="N82" s="28"/>
      <c r="O82" s="31" t="s">
        <v>326</v>
      </c>
      <c r="P82" s="31" t="s">
        <v>41</v>
      </c>
      <c r="Q82" s="168" t="s">
        <v>309</v>
      </c>
      <c r="R82" s="143">
        <f t="shared" si="4"/>
        <v>0</v>
      </c>
      <c r="S82" s="242">
        <f t="shared" si="4"/>
        <v>0</v>
      </c>
      <c r="T82" s="262">
        <v>0</v>
      </c>
    </row>
    <row r="83" spans="1:20" s="27" customFormat="1" ht="24" customHeight="1">
      <c r="A83" s="22" t="s">
        <v>330</v>
      </c>
      <c r="B83" s="40"/>
      <c r="C83" s="36" t="s">
        <v>331</v>
      </c>
      <c r="D83" s="30"/>
      <c r="E83" s="121"/>
      <c r="F83" s="486" t="s">
        <v>382</v>
      </c>
      <c r="G83" s="487"/>
      <c r="H83" s="28">
        <v>200000</v>
      </c>
      <c r="I83" s="28"/>
      <c r="J83" s="28"/>
      <c r="K83" s="28"/>
      <c r="L83" s="28"/>
      <c r="M83" s="28">
        <f>H83+I83+J83+K83+L83</f>
        <v>200000</v>
      </c>
      <c r="N83" s="28">
        <f>M83-H83</f>
        <v>0</v>
      </c>
      <c r="O83" s="31" t="s">
        <v>326</v>
      </c>
      <c r="P83" s="31" t="s">
        <v>41</v>
      </c>
      <c r="Q83" s="168" t="s">
        <v>383</v>
      </c>
      <c r="R83" s="142">
        <f t="shared" si="4"/>
        <v>0</v>
      </c>
      <c r="S83" s="328">
        <f t="shared" si="4"/>
        <v>0</v>
      </c>
      <c r="T83" s="262">
        <v>0</v>
      </c>
    </row>
    <row r="84" spans="1:20" s="27" customFormat="1" ht="24" customHeight="1">
      <c r="A84" s="22"/>
      <c r="B84" s="127"/>
      <c r="C84" s="93"/>
      <c r="D84" s="30"/>
      <c r="E84" s="121"/>
      <c r="F84" s="484" t="s">
        <v>461</v>
      </c>
      <c r="G84" s="674"/>
      <c r="H84" s="28"/>
      <c r="I84" s="28"/>
      <c r="J84" s="28"/>
      <c r="K84" s="28"/>
      <c r="L84" s="28"/>
      <c r="M84" s="28"/>
      <c r="N84" s="28"/>
      <c r="O84" s="31" t="s">
        <v>326</v>
      </c>
      <c r="P84" s="31" t="s">
        <v>41</v>
      </c>
      <c r="Q84" s="168" t="s">
        <v>460</v>
      </c>
      <c r="R84" s="142">
        <v>0</v>
      </c>
      <c r="S84" s="328">
        <v>0</v>
      </c>
      <c r="T84" s="262">
        <v>0</v>
      </c>
    </row>
    <row r="85" spans="1:20" s="27" customFormat="1" ht="21.75" customHeight="1">
      <c r="A85" s="41">
        <v>3003</v>
      </c>
      <c r="B85" s="594" t="s">
        <v>332</v>
      </c>
      <c r="C85" s="594"/>
      <c r="D85" s="30" t="s">
        <v>333</v>
      </c>
      <c r="E85" s="121"/>
      <c r="F85" s="670" t="s">
        <v>387</v>
      </c>
      <c r="G85" s="671"/>
      <c r="H85" s="19" t="e">
        <f>#REF!+#REF!+#REF!+#REF!+#REF!+H102+#REF!+#REF!+#REF!+#REF!+#REF!+#REF!+#REF!+H135+#REF!</f>
        <v>#REF!</v>
      </c>
      <c r="I85" s="19" t="e">
        <f>#REF!+#REF!+#REF!+#REF!+#REF!+I102+#REF!+#REF!+#REF!+#REF!+#REF!+#REF!+#REF!+I135+#REF!+#REF!+#REF!+#REF!</f>
        <v>#REF!</v>
      </c>
      <c r="J85" s="19" t="e">
        <f>#REF!+#REF!+#REF!+#REF!+#REF!+J102+#REF!+#REF!+#REF!+#REF!+#REF!+#REF!+#REF!+J135+#REF!+#REF!+#REF!+#REF!</f>
        <v>#REF!</v>
      </c>
      <c r="K85" s="19" t="e">
        <f>#REF!+#REF!+#REF!+#REF!+#REF!+K102+#REF!+#REF!+#REF!+#REF!+#REF!+#REF!+#REF!+K135+#REF!+#REF!+#REF!+#REF!</f>
        <v>#REF!</v>
      </c>
      <c r="L85" s="19" t="e">
        <f>#REF!+#REF!+#REF!+#REF!+#REF!+L102+#REF!+#REF!+#REF!+#REF!+#REF!+#REF!+#REF!+L135+#REF!+#REF!+#REF!+#REF!</f>
        <v>#REF!</v>
      </c>
      <c r="M85" s="19" t="e">
        <f>#REF!+#REF!+#REF!+#REF!+#REF!+M102+#REF!+#REF!+#REF!+#REF!+#REF!+#REF!+#REF!+M135+#REF!+#REF!+#REF!+#REF!</f>
        <v>#REF!</v>
      </c>
      <c r="N85" s="19" t="e">
        <f>#REF!+#REF!+#REF!+#REF!+#REF!+N102+#REF!+#REF!+#REF!+#REF!+#REF!+#REF!+#REF!+N135+#REF!+#REF!+#REF!+#REF!</f>
        <v>#REF!</v>
      </c>
      <c r="O85" s="20" t="s">
        <v>329</v>
      </c>
      <c r="P85" s="20" t="s">
        <v>473</v>
      </c>
      <c r="Q85" s="351" t="s">
        <v>309</v>
      </c>
      <c r="R85" s="192">
        <f>R98+R86+R92</f>
        <v>52622118.949999996</v>
      </c>
      <c r="S85" s="404">
        <f>S98+S86+S92</f>
        <v>51702282.25999999</v>
      </c>
      <c r="T85" s="260">
        <f t="shared" si="3"/>
        <v>98.251996102866926</v>
      </c>
    </row>
    <row r="86" spans="1:20" s="27" customFormat="1" ht="33.75" customHeight="1">
      <c r="A86" s="41"/>
      <c r="B86" s="127"/>
      <c r="C86" s="127"/>
      <c r="D86" s="30"/>
      <c r="E86" s="121"/>
      <c r="F86" s="482" t="s">
        <v>217</v>
      </c>
      <c r="G86" s="494"/>
      <c r="H86" s="19"/>
      <c r="I86" s="19"/>
      <c r="J86" s="19"/>
      <c r="K86" s="19"/>
      <c r="L86" s="19"/>
      <c r="M86" s="19"/>
      <c r="N86" s="19"/>
      <c r="O86" s="31" t="s">
        <v>329</v>
      </c>
      <c r="P86" s="31" t="s">
        <v>479</v>
      </c>
      <c r="Q86" s="168" t="s">
        <v>309</v>
      </c>
      <c r="R86" s="143">
        <f>R90</f>
        <v>338196.19</v>
      </c>
      <c r="S86" s="242">
        <f>S90</f>
        <v>338196.19</v>
      </c>
      <c r="T86" s="262">
        <f t="shared" si="3"/>
        <v>100</v>
      </c>
    </row>
    <row r="87" spans="1:20" s="27" customFormat="1" ht="36.75" customHeight="1">
      <c r="A87" s="41"/>
      <c r="B87" s="127"/>
      <c r="C87" s="127"/>
      <c r="D87" s="30"/>
      <c r="E87" s="121"/>
      <c r="F87" s="590" t="s">
        <v>223</v>
      </c>
      <c r="G87" s="738"/>
      <c r="H87" s="19"/>
      <c r="I87" s="19"/>
      <c r="J87" s="19"/>
      <c r="K87" s="19"/>
      <c r="L87" s="19"/>
      <c r="M87" s="19"/>
      <c r="N87" s="19"/>
      <c r="O87" s="31" t="s">
        <v>329</v>
      </c>
      <c r="P87" s="31" t="s">
        <v>510</v>
      </c>
      <c r="Q87" s="168" t="s">
        <v>309</v>
      </c>
      <c r="R87" s="143">
        <f>R89</f>
        <v>338196.19</v>
      </c>
      <c r="S87" s="242">
        <f>S89</f>
        <v>338196.19</v>
      </c>
      <c r="T87" s="262">
        <f t="shared" si="3"/>
        <v>100</v>
      </c>
    </row>
    <row r="88" spans="1:20" s="27" customFormat="1" ht="51" customHeight="1">
      <c r="A88" s="41"/>
      <c r="B88" s="127"/>
      <c r="C88" s="127"/>
      <c r="D88" s="30"/>
      <c r="E88" s="121"/>
      <c r="F88" s="592" t="s">
        <v>42</v>
      </c>
      <c r="G88" s="739"/>
      <c r="H88" s="19"/>
      <c r="I88" s="19"/>
      <c r="J88" s="19"/>
      <c r="K88" s="19"/>
      <c r="L88" s="19"/>
      <c r="M88" s="19"/>
      <c r="N88" s="19"/>
      <c r="O88" s="31" t="s">
        <v>329</v>
      </c>
      <c r="P88" s="31" t="s">
        <v>43</v>
      </c>
      <c r="Q88" s="168" t="s">
        <v>309</v>
      </c>
      <c r="R88" s="143">
        <f t="shared" ref="R88:S90" si="5">R89</f>
        <v>338196.19</v>
      </c>
      <c r="S88" s="242">
        <f t="shared" si="5"/>
        <v>338196.19</v>
      </c>
      <c r="T88" s="262">
        <f t="shared" si="3"/>
        <v>100</v>
      </c>
    </row>
    <row r="89" spans="1:20" s="27" customFormat="1" ht="70.5" customHeight="1">
      <c r="A89" s="41"/>
      <c r="B89" s="127"/>
      <c r="C89" s="127"/>
      <c r="D89" s="30"/>
      <c r="E89" s="121"/>
      <c r="F89" s="587" t="s">
        <v>98</v>
      </c>
      <c r="G89" s="677"/>
      <c r="H89" s="19"/>
      <c r="I89" s="19"/>
      <c r="J89" s="19"/>
      <c r="K89" s="19"/>
      <c r="L89" s="19"/>
      <c r="M89" s="19"/>
      <c r="N89" s="19"/>
      <c r="O89" s="31" t="s">
        <v>329</v>
      </c>
      <c r="P89" s="31" t="s">
        <v>44</v>
      </c>
      <c r="Q89" s="168" t="s">
        <v>309</v>
      </c>
      <c r="R89" s="143">
        <f t="shared" si="5"/>
        <v>338196.19</v>
      </c>
      <c r="S89" s="242">
        <f t="shared" si="5"/>
        <v>338196.19</v>
      </c>
      <c r="T89" s="262">
        <f t="shared" si="3"/>
        <v>100</v>
      </c>
    </row>
    <row r="90" spans="1:20" s="27" customFormat="1" ht="49.5" customHeight="1">
      <c r="A90" s="41"/>
      <c r="B90" s="127"/>
      <c r="C90" s="127"/>
      <c r="D90" s="30"/>
      <c r="E90" s="121"/>
      <c r="F90" s="487" t="s">
        <v>243</v>
      </c>
      <c r="G90" s="487"/>
      <c r="H90" s="19"/>
      <c r="I90" s="19"/>
      <c r="J90" s="19"/>
      <c r="K90" s="19"/>
      <c r="L90" s="19"/>
      <c r="M90" s="19"/>
      <c r="N90" s="19"/>
      <c r="O90" s="31" t="s">
        <v>329</v>
      </c>
      <c r="P90" s="31" t="s">
        <v>44</v>
      </c>
      <c r="Q90" s="168" t="s">
        <v>369</v>
      </c>
      <c r="R90" s="143">
        <f t="shared" si="5"/>
        <v>338196.19</v>
      </c>
      <c r="S90" s="242">
        <f t="shared" si="5"/>
        <v>338196.19</v>
      </c>
      <c r="T90" s="262">
        <f t="shared" si="3"/>
        <v>100</v>
      </c>
    </row>
    <row r="91" spans="1:20" s="27" customFormat="1" ht="28.5" customHeight="1">
      <c r="A91" s="41"/>
      <c r="B91" s="127"/>
      <c r="C91" s="127"/>
      <c r="D91" s="30"/>
      <c r="E91" s="121"/>
      <c r="F91" s="484" t="s">
        <v>453</v>
      </c>
      <c r="G91" s="674"/>
      <c r="H91" s="19"/>
      <c r="I91" s="19"/>
      <c r="J91" s="19"/>
      <c r="K91" s="19"/>
      <c r="L91" s="19"/>
      <c r="M91" s="19"/>
      <c r="N91" s="19"/>
      <c r="O91" s="31" t="s">
        <v>329</v>
      </c>
      <c r="P91" s="31" t="s">
        <v>44</v>
      </c>
      <c r="Q91" s="168" t="s">
        <v>452</v>
      </c>
      <c r="R91" s="242">
        <v>338196.19</v>
      </c>
      <c r="S91" s="242">
        <v>338196.19</v>
      </c>
      <c r="T91" s="262">
        <f t="shared" si="3"/>
        <v>100</v>
      </c>
    </row>
    <row r="92" spans="1:20" s="27" customFormat="1" ht="69.75" customHeight="1">
      <c r="A92" s="41"/>
      <c r="B92" s="127"/>
      <c r="C92" s="127"/>
      <c r="D92" s="30"/>
      <c r="E92" s="121"/>
      <c r="F92" s="588" t="s">
        <v>86</v>
      </c>
      <c r="G92" s="737"/>
      <c r="H92" s="19"/>
      <c r="I92" s="19"/>
      <c r="J92" s="19"/>
      <c r="K92" s="19"/>
      <c r="L92" s="19"/>
      <c r="M92" s="19"/>
      <c r="N92" s="187"/>
      <c r="O92" s="133" t="s">
        <v>329</v>
      </c>
      <c r="P92" s="133" t="s">
        <v>87</v>
      </c>
      <c r="Q92" s="294" t="s">
        <v>309</v>
      </c>
      <c r="R92" s="282">
        <f t="shared" ref="R92:S96" si="6">R93</f>
        <v>20000</v>
      </c>
      <c r="S92" s="327">
        <f t="shared" si="6"/>
        <v>20000</v>
      </c>
      <c r="T92" s="262">
        <f t="shared" si="3"/>
        <v>100</v>
      </c>
    </row>
    <row r="93" spans="1:20" s="27" customFormat="1" ht="33" customHeight="1">
      <c r="A93" s="41"/>
      <c r="B93" s="127"/>
      <c r="C93" s="127"/>
      <c r="D93" s="30"/>
      <c r="E93" s="121"/>
      <c r="F93" s="590" t="s">
        <v>223</v>
      </c>
      <c r="G93" s="738"/>
      <c r="H93" s="19"/>
      <c r="I93" s="19"/>
      <c r="J93" s="19"/>
      <c r="K93" s="19"/>
      <c r="L93" s="19"/>
      <c r="M93" s="19"/>
      <c r="N93" s="187"/>
      <c r="O93" s="133" t="s">
        <v>329</v>
      </c>
      <c r="P93" s="133" t="s">
        <v>90</v>
      </c>
      <c r="Q93" s="294" t="s">
        <v>309</v>
      </c>
      <c r="R93" s="282">
        <f t="shared" si="6"/>
        <v>20000</v>
      </c>
      <c r="S93" s="327">
        <f t="shared" si="6"/>
        <v>20000</v>
      </c>
      <c r="T93" s="262">
        <f t="shared" si="3"/>
        <v>100</v>
      </c>
    </row>
    <row r="94" spans="1:20" s="27" customFormat="1" ht="63" customHeight="1">
      <c r="A94" s="41"/>
      <c r="B94" s="127"/>
      <c r="C94" s="127"/>
      <c r="D94" s="30"/>
      <c r="E94" s="121"/>
      <c r="F94" s="592" t="s">
        <v>88</v>
      </c>
      <c r="G94" s="739"/>
      <c r="H94" s="19"/>
      <c r="I94" s="19"/>
      <c r="J94" s="19"/>
      <c r="K94" s="19"/>
      <c r="L94" s="19"/>
      <c r="M94" s="19"/>
      <c r="N94" s="187"/>
      <c r="O94" s="133" t="s">
        <v>329</v>
      </c>
      <c r="P94" s="133" t="s">
        <v>91</v>
      </c>
      <c r="Q94" s="294" t="s">
        <v>309</v>
      </c>
      <c r="R94" s="282">
        <f t="shared" si="6"/>
        <v>20000</v>
      </c>
      <c r="S94" s="327">
        <f t="shared" si="6"/>
        <v>20000</v>
      </c>
      <c r="T94" s="262">
        <f t="shared" si="3"/>
        <v>100</v>
      </c>
    </row>
    <row r="95" spans="1:20" s="27" customFormat="1" ht="64.5" customHeight="1">
      <c r="A95" s="41"/>
      <c r="B95" s="127"/>
      <c r="C95" s="127"/>
      <c r="D95" s="30"/>
      <c r="E95" s="121"/>
      <c r="F95" s="535" t="s">
        <v>89</v>
      </c>
      <c r="G95" s="721"/>
      <c r="H95" s="19"/>
      <c r="I95" s="19"/>
      <c r="J95" s="19"/>
      <c r="K95" s="19"/>
      <c r="L95" s="19"/>
      <c r="M95" s="19"/>
      <c r="N95" s="187"/>
      <c r="O95" s="133" t="s">
        <v>329</v>
      </c>
      <c r="P95" s="133" t="s">
        <v>92</v>
      </c>
      <c r="Q95" s="294" t="s">
        <v>309</v>
      </c>
      <c r="R95" s="282">
        <f t="shared" si="6"/>
        <v>20000</v>
      </c>
      <c r="S95" s="327">
        <f t="shared" si="6"/>
        <v>20000</v>
      </c>
      <c r="T95" s="262">
        <f t="shared" si="3"/>
        <v>100</v>
      </c>
    </row>
    <row r="96" spans="1:20" s="27" customFormat="1" ht="36.75" customHeight="1">
      <c r="A96" s="41"/>
      <c r="B96" s="127"/>
      <c r="C96" s="127"/>
      <c r="D96" s="30"/>
      <c r="E96" s="121"/>
      <c r="F96" s="484" t="s">
        <v>380</v>
      </c>
      <c r="G96" s="674"/>
      <c r="H96" s="19"/>
      <c r="I96" s="19"/>
      <c r="J96" s="19"/>
      <c r="K96" s="19"/>
      <c r="L96" s="19"/>
      <c r="M96" s="19"/>
      <c r="N96" s="187"/>
      <c r="O96" s="133" t="s">
        <v>329</v>
      </c>
      <c r="P96" s="133" t="s">
        <v>92</v>
      </c>
      <c r="Q96" s="294" t="s">
        <v>379</v>
      </c>
      <c r="R96" s="282">
        <f t="shared" si="6"/>
        <v>20000</v>
      </c>
      <c r="S96" s="327">
        <f t="shared" si="6"/>
        <v>20000</v>
      </c>
      <c r="T96" s="262">
        <f t="shared" si="3"/>
        <v>100</v>
      </c>
    </row>
    <row r="97" spans="1:20" s="27" customFormat="1" ht="53.25" customHeight="1">
      <c r="A97" s="41"/>
      <c r="B97" s="127"/>
      <c r="C97" s="127"/>
      <c r="D97" s="30"/>
      <c r="E97" s="121"/>
      <c r="F97" s="484" t="s">
        <v>449</v>
      </c>
      <c r="G97" s="674"/>
      <c r="H97" s="19"/>
      <c r="I97" s="19"/>
      <c r="J97" s="19"/>
      <c r="K97" s="19"/>
      <c r="L97" s="19"/>
      <c r="M97" s="19"/>
      <c r="N97" s="187"/>
      <c r="O97" s="133" t="s">
        <v>329</v>
      </c>
      <c r="P97" s="133" t="s">
        <v>92</v>
      </c>
      <c r="Q97" s="294" t="s">
        <v>448</v>
      </c>
      <c r="R97" s="282">
        <v>20000</v>
      </c>
      <c r="S97" s="327">
        <v>20000</v>
      </c>
      <c r="T97" s="262">
        <f t="shared" si="3"/>
        <v>100</v>
      </c>
    </row>
    <row r="98" spans="1:20" s="27" customFormat="1" ht="30.75" customHeight="1">
      <c r="A98" s="41"/>
      <c r="B98" s="127"/>
      <c r="C98" s="127"/>
      <c r="D98" s="30"/>
      <c r="E98" s="121"/>
      <c r="F98" s="486" t="s">
        <v>412</v>
      </c>
      <c r="G98" s="487"/>
      <c r="H98" s="487"/>
      <c r="I98" s="19"/>
      <c r="J98" s="19"/>
      <c r="K98" s="19"/>
      <c r="L98" s="19"/>
      <c r="M98" s="19"/>
      <c r="N98" s="19"/>
      <c r="O98" s="154" t="s">
        <v>329</v>
      </c>
      <c r="P98" s="154" t="s">
        <v>471</v>
      </c>
      <c r="Q98" s="345" t="s">
        <v>309</v>
      </c>
      <c r="R98" s="143">
        <f>R99</f>
        <v>52263922.759999998</v>
      </c>
      <c r="S98" s="242">
        <f>S99</f>
        <v>51344086.069999993</v>
      </c>
      <c r="T98" s="262">
        <f t="shared" si="3"/>
        <v>98.240015977706136</v>
      </c>
    </row>
    <row r="99" spans="1:20" s="27" customFormat="1" ht="31.5" customHeight="1">
      <c r="A99" s="41"/>
      <c r="B99" s="127"/>
      <c r="C99" s="127"/>
      <c r="D99" s="30"/>
      <c r="E99" s="121"/>
      <c r="F99" s="486" t="s">
        <v>413</v>
      </c>
      <c r="G99" s="487"/>
      <c r="H99" s="25"/>
      <c r="I99" s="19"/>
      <c r="J99" s="19"/>
      <c r="K99" s="19"/>
      <c r="L99" s="19"/>
      <c r="M99" s="19"/>
      <c r="N99" s="19"/>
      <c r="O99" s="31" t="s">
        <v>329</v>
      </c>
      <c r="P99" s="31" t="s">
        <v>472</v>
      </c>
      <c r="Q99" s="168" t="s">
        <v>309</v>
      </c>
      <c r="R99" s="143">
        <f>R101+R109+R123+R129+R135+R140+R143+R146+R151+R119+R116</f>
        <v>52263922.759999998</v>
      </c>
      <c r="S99" s="242">
        <f>S101+S109+S123+S129+S135+S140+S143+S146+S151+S119+S116</f>
        <v>51344086.069999993</v>
      </c>
      <c r="T99" s="262">
        <f t="shared" si="3"/>
        <v>98.240015977706136</v>
      </c>
    </row>
    <row r="100" spans="1:20" s="27" customFormat="1" ht="46.5" customHeight="1">
      <c r="A100" s="41"/>
      <c r="B100" s="127"/>
      <c r="C100" s="127"/>
      <c r="D100" s="30"/>
      <c r="E100" s="121"/>
      <c r="F100" s="484" t="s">
        <v>31</v>
      </c>
      <c r="G100" s="697"/>
      <c r="H100" s="25"/>
      <c r="I100" s="19"/>
      <c r="J100" s="19"/>
      <c r="K100" s="19"/>
      <c r="L100" s="19"/>
      <c r="M100" s="19"/>
      <c r="N100" s="19"/>
      <c r="O100" s="31" t="s">
        <v>329</v>
      </c>
      <c r="P100" s="168" t="s">
        <v>34</v>
      </c>
      <c r="Q100" s="168" t="s">
        <v>309</v>
      </c>
      <c r="R100" s="143">
        <f>R101</f>
        <v>15017896.129999999</v>
      </c>
      <c r="S100" s="242">
        <f>S101</f>
        <v>14986835.67</v>
      </c>
      <c r="T100" s="262">
        <f t="shared" si="3"/>
        <v>99.793177022060021</v>
      </c>
    </row>
    <row r="101" spans="1:20" s="27" customFormat="1" ht="50.25" customHeight="1">
      <c r="A101" s="41"/>
      <c r="B101" s="127"/>
      <c r="C101" s="127"/>
      <c r="D101" s="30"/>
      <c r="E101" s="121"/>
      <c r="F101" s="486" t="s">
        <v>414</v>
      </c>
      <c r="G101" s="487"/>
      <c r="H101" s="28"/>
      <c r="I101" s="28"/>
      <c r="J101" s="28"/>
      <c r="K101" s="28"/>
      <c r="L101" s="28"/>
      <c r="M101" s="28"/>
      <c r="N101" s="28"/>
      <c r="O101" s="31" t="s">
        <v>329</v>
      </c>
      <c r="P101" s="168" t="s">
        <v>36</v>
      </c>
      <c r="Q101" s="168" t="s">
        <v>309</v>
      </c>
      <c r="R101" s="143">
        <f>R104+R102+R106</f>
        <v>15017896.129999999</v>
      </c>
      <c r="S101" s="242">
        <f>S104+S102+S106</f>
        <v>14986835.67</v>
      </c>
      <c r="T101" s="262">
        <f t="shared" si="3"/>
        <v>99.793177022060021</v>
      </c>
    </row>
    <row r="102" spans="1:20" s="27" customFormat="1" ht="99.75" customHeight="1">
      <c r="A102" s="41"/>
      <c r="B102" s="127"/>
      <c r="C102" s="127"/>
      <c r="D102" s="30"/>
      <c r="E102" s="121"/>
      <c r="F102" s="484" t="s">
        <v>376</v>
      </c>
      <c r="G102" s="674"/>
      <c r="H102" s="28">
        <v>51572</v>
      </c>
      <c r="I102" s="28"/>
      <c r="J102" s="28"/>
      <c r="K102" s="28">
        <v>4133</v>
      </c>
      <c r="L102" s="28"/>
      <c r="M102" s="28">
        <f>H102+I102+J102+K102+L102</f>
        <v>55705</v>
      </c>
      <c r="N102" s="28">
        <f>M102-H102</f>
        <v>4133</v>
      </c>
      <c r="O102" s="31" t="s">
        <v>329</v>
      </c>
      <c r="P102" s="168" t="s">
        <v>36</v>
      </c>
      <c r="Q102" s="168" t="s">
        <v>377</v>
      </c>
      <c r="R102" s="142">
        <f>R103</f>
        <v>14770386.939999999</v>
      </c>
      <c r="S102" s="328">
        <f>S103</f>
        <v>14739326.48</v>
      </c>
      <c r="T102" s="262">
        <f t="shared" si="3"/>
        <v>99.789711263989417</v>
      </c>
    </row>
    <row r="103" spans="1:20" s="27" customFormat="1" ht="49.5" customHeight="1">
      <c r="A103" s="41"/>
      <c r="B103" s="127"/>
      <c r="C103" s="127"/>
      <c r="D103" s="30"/>
      <c r="E103" s="121"/>
      <c r="F103" s="484" t="s">
        <v>446</v>
      </c>
      <c r="G103" s="674"/>
      <c r="H103" s="28"/>
      <c r="I103" s="28"/>
      <c r="J103" s="28"/>
      <c r="K103" s="28"/>
      <c r="L103" s="28"/>
      <c r="M103" s="28"/>
      <c r="N103" s="28"/>
      <c r="O103" s="31" t="s">
        <v>329</v>
      </c>
      <c r="P103" s="168" t="s">
        <v>36</v>
      </c>
      <c r="Q103" s="168" t="s">
        <v>447</v>
      </c>
      <c r="R103" s="142">
        <v>14770386.939999999</v>
      </c>
      <c r="S103" s="328">
        <v>14739326.48</v>
      </c>
      <c r="T103" s="262">
        <f t="shared" si="3"/>
        <v>99.789711263989417</v>
      </c>
    </row>
    <row r="104" spans="1:20" s="27" customFormat="1" ht="33.75" customHeight="1">
      <c r="A104" s="41"/>
      <c r="B104" s="127"/>
      <c r="C104" s="127"/>
      <c r="D104" s="30"/>
      <c r="E104" s="121"/>
      <c r="F104" s="484" t="s">
        <v>380</v>
      </c>
      <c r="G104" s="674"/>
      <c r="H104" s="28"/>
      <c r="I104" s="28"/>
      <c r="J104" s="28"/>
      <c r="K104" s="28"/>
      <c r="L104" s="28"/>
      <c r="M104" s="28"/>
      <c r="N104" s="28"/>
      <c r="O104" s="31" t="s">
        <v>329</v>
      </c>
      <c r="P104" s="168" t="s">
        <v>36</v>
      </c>
      <c r="Q104" s="283" t="s">
        <v>379</v>
      </c>
      <c r="R104" s="142">
        <f>R105</f>
        <v>175158.39999999999</v>
      </c>
      <c r="S104" s="328">
        <f>S105</f>
        <v>175158.39999999999</v>
      </c>
      <c r="T104" s="262">
        <f t="shared" si="3"/>
        <v>100</v>
      </c>
    </row>
    <row r="105" spans="1:20" s="27" customFormat="1" ht="33.75" customHeight="1">
      <c r="A105" s="41"/>
      <c r="B105" s="127"/>
      <c r="C105" s="127"/>
      <c r="D105" s="30"/>
      <c r="E105" s="121"/>
      <c r="F105" s="484" t="s">
        <v>449</v>
      </c>
      <c r="G105" s="674"/>
      <c r="H105" s="222"/>
      <c r="I105" s="222"/>
      <c r="J105" s="222"/>
      <c r="K105" s="222"/>
      <c r="L105" s="222"/>
      <c r="M105" s="222"/>
      <c r="N105" s="222"/>
      <c r="O105" s="31" t="s">
        <v>329</v>
      </c>
      <c r="P105" s="168" t="s">
        <v>36</v>
      </c>
      <c r="Q105" s="294" t="s">
        <v>448</v>
      </c>
      <c r="R105" s="142">
        <v>175158.39999999999</v>
      </c>
      <c r="S105" s="142">
        <v>175158.39999999999</v>
      </c>
      <c r="T105" s="262">
        <f t="shared" si="3"/>
        <v>100</v>
      </c>
    </row>
    <row r="106" spans="1:20" s="27" customFormat="1" ht="25.5" customHeight="1">
      <c r="A106" s="41"/>
      <c r="B106" s="127"/>
      <c r="C106" s="127"/>
      <c r="D106" s="30"/>
      <c r="E106" s="121"/>
      <c r="F106" s="484" t="s">
        <v>382</v>
      </c>
      <c r="G106" s="674"/>
      <c r="H106" s="222"/>
      <c r="I106" s="222"/>
      <c r="J106" s="222"/>
      <c r="K106" s="222"/>
      <c r="L106" s="222"/>
      <c r="M106" s="222"/>
      <c r="N106" s="222"/>
      <c r="O106" s="31" t="s">
        <v>329</v>
      </c>
      <c r="P106" s="168" t="s">
        <v>36</v>
      </c>
      <c r="Q106" s="294" t="s">
        <v>383</v>
      </c>
      <c r="R106" s="142">
        <f>R107</f>
        <v>72350.789999999994</v>
      </c>
      <c r="S106" s="328">
        <f>S107</f>
        <v>72350.789999999994</v>
      </c>
      <c r="T106" s="262">
        <f t="shared" si="3"/>
        <v>100</v>
      </c>
    </row>
    <row r="107" spans="1:20" s="27" customFormat="1" ht="28.5" customHeight="1">
      <c r="A107" s="41"/>
      <c r="B107" s="127"/>
      <c r="C107" s="127"/>
      <c r="D107" s="30"/>
      <c r="E107" s="121"/>
      <c r="F107" s="484" t="s">
        <v>454</v>
      </c>
      <c r="G107" s="674"/>
      <c r="H107" s="222"/>
      <c r="I107" s="222"/>
      <c r="J107" s="222"/>
      <c r="K107" s="222"/>
      <c r="L107" s="222"/>
      <c r="M107" s="222"/>
      <c r="N107" s="222"/>
      <c r="O107" s="31" t="s">
        <v>329</v>
      </c>
      <c r="P107" s="168" t="s">
        <v>36</v>
      </c>
      <c r="Q107" s="294" t="s">
        <v>455</v>
      </c>
      <c r="R107" s="142">
        <v>72350.789999999994</v>
      </c>
      <c r="S107" s="328">
        <v>72350.789999999994</v>
      </c>
      <c r="T107" s="262">
        <f t="shared" si="3"/>
        <v>100</v>
      </c>
    </row>
    <row r="108" spans="1:20" s="27" customFormat="1" ht="47.25" customHeight="1">
      <c r="A108" s="41"/>
      <c r="B108" s="127"/>
      <c r="C108" s="127"/>
      <c r="D108" s="30"/>
      <c r="E108" s="121"/>
      <c r="F108" s="513" t="s">
        <v>166</v>
      </c>
      <c r="G108" s="724"/>
      <c r="H108" s="222"/>
      <c r="I108" s="222"/>
      <c r="J108" s="222"/>
      <c r="K108" s="222"/>
      <c r="L108" s="222"/>
      <c r="M108" s="222"/>
      <c r="N108" s="222"/>
      <c r="O108" s="133" t="s">
        <v>329</v>
      </c>
      <c r="P108" s="145" t="s">
        <v>34</v>
      </c>
      <c r="Q108" s="357" t="s">
        <v>309</v>
      </c>
      <c r="R108" s="142">
        <f>R109+R116+R119</f>
        <v>18550240.93</v>
      </c>
      <c r="S108" s="328">
        <f>S109+S116+S119</f>
        <v>18017835.460000001</v>
      </c>
      <c r="T108" s="262">
        <f t="shared" si="3"/>
        <v>97.129926926507054</v>
      </c>
    </row>
    <row r="109" spans="1:20" s="27" customFormat="1" ht="46.5" customHeight="1">
      <c r="A109" s="41"/>
      <c r="B109" s="127"/>
      <c r="C109" s="127"/>
      <c r="D109" s="30"/>
      <c r="E109" s="121"/>
      <c r="F109" s="587" t="s">
        <v>420</v>
      </c>
      <c r="G109" s="677"/>
      <c r="H109" s="144"/>
      <c r="I109" s="144"/>
      <c r="J109" s="144"/>
      <c r="K109" s="144"/>
      <c r="L109" s="144"/>
      <c r="M109" s="144"/>
      <c r="N109" s="144"/>
      <c r="O109" s="133" t="s">
        <v>329</v>
      </c>
      <c r="P109" s="145" t="s">
        <v>46</v>
      </c>
      <c r="Q109" s="357" t="s">
        <v>309</v>
      </c>
      <c r="R109" s="142">
        <f>R110+R112+R114</f>
        <v>16910740.93</v>
      </c>
      <c r="S109" s="328">
        <f>S110+S112+S114</f>
        <v>16380774.74</v>
      </c>
      <c r="T109" s="262">
        <f t="shared" si="3"/>
        <v>96.866097161598461</v>
      </c>
    </row>
    <row r="110" spans="1:20" s="27" customFormat="1" ht="66.75" customHeight="1">
      <c r="A110" s="41"/>
      <c r="B110" s="127"/>
      <c r="C110" s="127"/>
      <c r="D110" s="30"/>
      <c r="E110" s="121"/>
      <c r="F110" s="475" t="s">
        <v>376</v>
      </c>
      <c r="G110" s="677"/>
      <c r="H110" s="144"/>
      <c r="I110" s="144"/>
      <c r="J110" s="144"/>
      <c r="K110" s="144"/>
      <c r="L110" s="144"/>
      <c r="M110" s="144"/>
      <c r="N110" s="144"/>
      <c r="O110" s="133" t="s">
        <v>329</v>
      </c>
      <c r="P110" s="145" t="s">
        <v>46</v>
      </c>
      <c r="Q110" s="357" t="s">
        <v>377</v>
      </c>
      <c r="R110" s="142">
        <f>R111</f>
        <v>9688355.3699999992</v>
      </c>
      <c r="S110" s="328">
        <f>S111</f>
        <v>9688355.3699999992</v>
      </c>
      <c r="T110" s="262">
        <f t="shared" si="3"/>
        <v>100</v>
      </c>
    </row>
    <row r="111" spans="1:20" s="27" customFormat="1" ht="33.75" customHeight="1">
      <c r="A111" s="41"/>
      <c r="B111" s="127"/>
      <c r="C111" s="127"/>
      <c r="D111" s="30"/>
      <c r="E111" s="121"/>
      <c r="F111" s="520" t="s">
        <v>451</v>
      </c>
      <c r="G111" s="711"/>
      <c r="H111" s="172"/>
      <c r="I111" s="172"/>
      <c r="J111" s="172"/>
      <c r="K111" s="172"/>
      <c r="L111" s="172"/>
      <c r="M111" s="172"/>
      <c r="N111" s="172"/>
      <c r="O111" s="133" t="s">
        <v>329</v>
      </c>
      <c r="P111" s="145" t="s">
        <v>46</v>
      </c>
      <c r="Q111" s="357" t="s">
        <v>450</v>
      </c>
      <c r="R111" s="142">
        <v>9688355.3699999992</v>
      </c>
      <c r="S111" s="142">
        <v>9688355.3699999992</v>
      </c>
      <c r="T111" s="262">
        <f t="shared" si="3"/>
        <v>100</v>
      </c>
    </row>
    <row r="112" spans="1:20" s="27" customFormat="1" ht="33.75" customHeight="1">
      <c r="A112" s="41"/>
      <c r="B112" s="127"/>
      <c r="C112" s="127"/>
      <c r="D112" s="30"/>
      <c r="E112" s="121"/>
      <c r="F112" s="484" t="s">
        <v>380</v>
      </c>
      <c r="G112" s="674"/>
      <c r="H112" s="172"/>
      <c r="I112" s="172"/>
      <c r="J112" s="172"/>
      <c r="K112" s="172"/>
      <c r="L112" s="172"/>
      <c r="M112" s="172"/>
      <c r="N112" s="172"/>
      <c r="O112" s="133" t="s">
        <v>329</v>
      </c>
      <c r="P112" s="145" t="s">
        <v>46</v>
      </c>
      <c r="Q112" s="358">
        <v>200</v>
      </c>
      <c r="R112" s="142">
        <f>R113</f>
        <v>6935142.0999999996</v>
      </c>
      <c r="S112" s="328">
        <f>S113</f>
        <v>6405175.9100000001</v>
      </c>
      <c r="T112" s="262">
        <f t="shared" si="3"/>
        <v>92.358250453152223</v>
      </c>
    </row>
    <row r="113" spans="1:20" s="27" customFormat="1" ht="48.75" customHeight="1">
      <c r="A113" s="41"/>
      <c r="B113" s="127"/>
      <c r="C113" s="127"/>
      <c r="D113" s="30"/>
      <c r="E113" s="121"/>
      <c r="F113" s="484" t="s">
        <v>449</v>
      </c>
      <c r="G113" s="674"/>
      <c r="H113" s="172"/>
      <c r="I113" s="172"/>
      <c r="J113" s="172"/>
      <c r="K113" s="172"/>
      <c r="L113" s="172"/>
      <c r="M113" s="172"/>
      <c r="N113" s="172"/>
      <c r="O113" s="133" t="s">
        <v>329</v>
      </c>
      <c r="P113" s="145" t="s">
        <v>46</v>
      </c>
      <c r="Q113" s="358">
        <v>240</v>
      </c>
      <c r="R113" s="142">
        <v>6935142.0999999996</v>
      </c>
      <c r="S113" s="328">
        <v>6405175.9100000001</v>
      </c>
      <c r="T113" s="262">
        <f t="shared" si="3"/>
        <v>92.358250453152223</v>
      </c>
    </row>
    <row r="114" spans="1:20" s="27" customFormat="1" ht="23.25" customHeight="1">
      <c r="A114" s="41"/>
      <c r="B114" s="127"/>
      <c r="C114" s="127"/>
      <c r="D114" s="30"/>
      <c r="E114" s="121"/>
      <c r="F114" s="484" t="s">
        <v>382</v>
      </c>
      <c r="G114" s="674"/>
      <c r="H114" s="152"/>
      <c r="I114" s="153"/>
      <c r="J114" s="153"/>
      <c r="K114" s="153"/>
      <c r="L114" s="153"/>
      <c r="M114" s="153"/>
      <c r="N114" s="153"/>
      <c r="O114" s="154" t="s">
        <v>329</v>
      </c>
      <c r="P114" s="145" t="s">
        <v>46</v>
      </c>
      <c r="Q114" s="345" t="s">
        <v>383</v>
      </c>
      <c r="R114" s="142">
        <f>R115</f>
        <v>287243.46000000002</v>
      </c>
      <c r="S114" s="328">
        <f>S115</f>
        <v>287243.46000000002</v>
      </c>
      <c r="T114" s="262">
        <f t="shared" si="3"/>
        <v>100</v>
      </c>
    </row>
    <row r="115" spans="1:20" s="27" customFormat="1" ht="28.5" customHeight="1">
      <c r="A115" s="41"/>
      <c r="B115" s="127"/>
      <c r="C115" s="127"/>
      <c r="D115" s="30"/>
      <c r="E115" s="121"/>
      <c r="F115" s="484" t="s">
        <v>454</v>
      </c>
      <c r="G115" s="674"/>
      <c r="H115" s="152"/>
      <c r="I115" s="153"/>
      <c r="J115" s="153"/>
      <c r="K115" s="153"/>
      <c r="L115" s="153"/>
      <c r="M115" s="153"/>
      <c r="N115" s="153"/>
      <c r="O115" s="154" t="s">
        <v>329</v>
      </c>
      <c r="P115" s="145" t="s">
        <v>46</v>
      </c>
      <c r="Q115" s="345" t="s">
        <v>455</v>
      </c>
      <c r="R115" s="142">
        <v>287243.46000000002</v>
      </c>
      <c r="S115" s="142">
        <v>287243.46000000002</v>
      </c>
      <c r="T115" s="262">
        <f t="shared" si="3"/>
        <v>100</v>
      </c>
    </row>
    <row r="116" spans="1:20" s="27" customFormat="1" ht="51" customHeight="1">
      <c r="A116" s="41"/>
      <c r="B116" s="127"/>
      <c r="C116" s="127"/>
      <c r="D116" s="30"/>
      <c r="E116" s="121"/>
      <c r="F116" s="491" t="s">
        <v>172</v>
      </c>
      <c r="G116" s="677"/>
      <c r="H116" s="28"/>
      <c r="I116" s="19"/>
      <c r="J116" s="19"/>
      <c r="K116" s="19"/>
      <c r="L116" s="19"/>
      <c r="M116" s="28"/>
      <c r="N116" s="28"/>
      <c r="O116" s="149" t="s">
        <v>329</v>
      </c>
      <c r="P116" s="133" t="s">
        <v>173</v>
      </c>
      <c r="Q116" s="294" t="s">
        <v>309</v>
      </c>
      <c r="R116" s="142">
        <f>R117</f>
        <v>99500</v>
      </c>
      <c r="S116" s="328">
        <f>S117</f>
        <v>99498</v>
      </c>
      <c r="T116" s="262">
        <f t="shared" si="3"/>
        <v>99.997989949748742</v>
      </c>
    </row>
    <row r="117" spans="1:20" s="27" customFormat="1" ht="41.25" customHeight="1">
      <c r="A117" s="41"/>
      <c r="B117" s="127"/>
      <c r="C117" s="127"/>
      <c r="D117" s="30"/>
      <c r="E117" s="121"/>
      <c r="F117" s="491" t="s">
        <v>380</v>
      </c>
      <c r="G117" s="677"/>
      <c r="H117" s="28"/>
      <c r="I117" s="19"/>
      <c r="J117" s="19"/>
      <c r="K117" s="19"/>
      <c r="L117" s="19"/>
      <c r="M117" s="28"/>
      <c r="N117" s="28"/>
      <c r="O117" s="149" t="s">
        <v>329</v>
      </c>
      <c r="P117" s="133" t="s">
        <v>173</v>
      </c>
      <c r="Q117" s="294" t="s">
        <v>379</v>
      </c>
      <c r="R117" s="142">
        <f>R118</f>
        <v>99500</v>
      </c>
      <c r="S117" s="328">
        <f>S118</f>
        <v>99498</v>
      </c>
      <c r="T117" s="262">
        <f t="shared" si="3"/>
        <v>99.997989949748742</v>
      </c>
    </row>
    <row r="118" spans="1:20" s="27" customFormat="1" ht="52.5" customHeight="1">
      <c r="A118" s="41"/>
      <c r="B118" s="127"/>
      <c r="C118" s="127"/>
      <c r="D118" s="30"/>
      <c r="E118" s="121"/>
      <c r="F118" s="491" t="s">
        <v>449</v>
      </c>
      <c r="G118" s="677"/>
      <c r="H118" s="28"/>
      <c r="I118" s="19"/>
      <c r="J118" s="19"/>
      <c r="K118" s="19"/>
      <c r="L118" s="19"/>
      <c r="M118" s="28"/>
      <c r="N118" s="28"/>
      <c r="O118" s="149" t="s">
        <v>329</v>
      </c>
      <c r="P118" s="133" t="s">
        <v>173</v>
      </c>
      <c r="Q118" s="294" t="s">
        <v>448</v>
      </c>
      <c r="R118" s="142">
        <v>99500</v>
      </c>
      <c r="S118" s="328">
        <v>99498</v>
      </c>
      <c r="T118" s="262">
        <f t="shared" si="3"/>
        <v>99.997989949748742</v>
      </c>
    </row>
    <row r="119" spans="1:20" s="27" customFormat="1" ht="54" customHeight="1">
      <c r="A119" s="41"/>
      <c r="B119" s="127"/>
      <c r="C119" s="127"/>
      <c r="D119" s="30"/>
      <c r="E119" s="121"/>
      <c r="F119" s="505" t="s">
        <v>119</v>
      </c>
      <c r="G119" s="586"/>
      <c r="H119" s="147"/>
      <c r="I119" s="148"/>
      <c r="J119" s="148"/>
      <c r="K119" s="148"/>
      <c r="L119" s="148"/>
      <c r="M119" s="148"/>
      <c r="N119" s="148"/>
      <c r="O119" s="133" t="s">
        <v>329</v>
      </c>
      <c r="P119" s="294" t="s">
        <v>114</v>
      </c>
      <c r="Q119" s="294" t="s">
        <v>309</v>
      </c>
      <c r="R119" s="262">
        <f>R120</f>
        <v>1540000</v>
      </c>
      <c r="S119" s="302">
        <f>S120</f>
        <v>1537562.72</v>
      </c>
      <c r="T119" s="262">
        <f t="shared" si="3"/>
        <v>99.841735064935065</v>
      </c>
    </row>
    <row r="120" spans="1:20" s="27" customFormat="1" ht="38.25" customHeight="1">
      <c r="A120" s="41"/>
      <c r="B120" s="127"/>
      <c r="C120" s="127"/>
      <c r="D120" s="30"/>
      <c r="E120" s="121"/>
      <c r="F120" s="484" t="s">
        <v>380</v>
      </c>
      <c r="G120" s="674"/>
      <c r="H120" s="147"/>
      <c r="I120" s="148"/>
      <c r="J120" s="148"/>
      <c r="K120" s="148"/>
      <c r="L120" s="148"/>
      <c r="M120" s="148"/>
      <c r="N120" s="148"/>
      <c r="O120" s="133" t="s">
        <v>329</v>
      </c>
      <c r="P120" s="133" t="s">
        <v>114</v>
      </c>
      <c r="Q120" s="294" t="s">
        <v>379</v>
      </c>
      <c r="R120" s="262">
        <f>R121</f>
        <v>1540000</v>
      </c>
      <c r="S120" s="302">
        <f>S121</f>
        <v>1537562.72</v>
      </c>
      <c r="T120" s="262">
        <f t="shared" si="3"/>
        <v>99.841735064935065</v>
      </c>
    </row>
    <row r="121" spans="1:20" s="27" customFormat="1" ht="51.75" customHeight="1">
      <c r="A121" s="41"/>
      <c r="B121" s="127"/>
      <c r="C121" s="127"/>
      <c r="D121" s="30"/>
      <c r="E121" s="121"/>
      <c r="F121" s="484" t="s">
        <v>449</v>
      </c>
      <c r="G121" s="674"/>
      <c r="H121" s="147"/>
      <c r="I121" s="148"/>
      <c r="J121" s="148"/>
      <c r="K121" s="148"/>
      <c r="L121" s="148"/>
      <c r="M121" s="148"/>
      <c r="N121" s="148"/>
      <c r="O121" s="133" t="s">
        <v>329</v>
      </c>
      <c r="P121" s="133" t="s">
        <v>114</v>
      </c>
      <c r="Q121" s="294" t="s">
        <v>448</v>
      </c>
      <c r="R121" s="262">
        <v>1540000</v>
      </c>
      <c r="S121" s="302">
        <v>1537562.72</v>
      </c>
      <c r="T121" s="262">
        <f t="shared" si="3"/>
        <v>99.841735064935065</v>
      </c>
    </row>
    <row r="122" spans="1:20" s="27" customFormat="1" ht="51" customHeight="1">
      <c r="A122" s="41"/>
      <c r="B122" s="127"/>
      <c r="C122" s="127"/>
      <c r="D122" s="30"/>
      <c r="E122" s="121"/>
      <c r="F122" s="513" t="s">
        <v>166</v>
      </c>
      <c r="G122" s="724"/>
      <c r="H122" s="241"/>
      <c r="I122" s="241"/>
      <c r="J122" s="241"/>
      <c r="K122" s="241"/>
      <c r="L122" s="241"/>
      <c r="M122" s="241"/>
      <c r="N122" s="241"/>
      <c r="O122" s="133" t="s">
        <v>329</v>
      </c>
      <c r="P122" s="145" t="s">
        <v>515</v>
      </c>
      <c r="Q122" s="357" t="s">
        <v>309</v>
      </c>
      <c r="R122" s="142">
        <f>R123</f>
        <v>3799131.39</v>
      </c>
      <c r="S122" s="328">
        <f>S123</f>
        <v>3799131.39</v>
      </c>
      <c r="T122" s="262">
        <f t="shared" si="3"/>
        <v>100</v>
      </c>
    </row>
    <row r="123" spans="1:20" s="27" customFormat="1" ht="52.5" customHeight="1">
      <c r="A123" s="41"/>
      <c r="B123" s="127"/>
      <c r="C123" s="127"/>
      <c r="D123" s="30"/>
      <c r="E123" s="121"/>
      <c r="F123" s="495" t="s">
        <v>419</v>
      </c>
      <c r="G123" s="533"/>
      <c r="H123" s="144"/>
      <c r="I123" s="144"/>
      <c r="J123" s="144"/>
      <c r="K123" s="144"/>
      <c r="L123" s="144"/>
      <c r="M123" s="144"/>
      <c r="N123" s="144"/>
      <c r="O123" s="133" t="s">
        <v>329</v>
      </c>
      <c r="P123" s="145" t="s">
        <v>47</v>
      </c>
      <c r="Q123" s="357" t="s">
        <v>309</v>
      </c>
      <c r="R123" s="142">
        <f>R124+R126</f>
        <v>3799131.39</v>
      </c>
      <c r="S123" s="142">
        <f>S124+S126</f>
        <v>3799131.39</v>
      </c>
      <c r="T123" s="262">
        <f t="shared" si="3"/>
        <v>100</v>
      </c>
    </row>
    <row r="124" spans="1:20" s="27" customFormat="1" ht="99" customHeight="1">
      <c r="A124" s="41"/>
      <c r="B124" s="127"/>
      <c r="C124" s="127"/>
      <c r="D124" s="30"/>
      <c r="E124" s="121"/>
      <c r="F124" s="475" t="s">
        <v>376</v>
      </c>
      <c r="G124" s="677"/>
      <c r="H124" s="144"/>
      <c r="I124" s="144"/>
      <c r="J124" s="144"/>
      <c r="K124" s="144"/>
      <c r="L124" s="144"/>
      <c r="M124" s="144"/>
      <c r="N124" s="144"/>
      <c r="O124" s="133" t="s">
        <v>329</v>
      </c>
      <c r="P124" s="145" t="s">
        <v>47</v>
      </c>
      <c r="Q124" s="357" t="s">
        <v>377</v>
      </c>
      <c r="R124" s="142">
        <f>R125</f>
        <v>3499085.89</v>
      </c>
      <c r="S124" s="328">
        <f>S125</f>
        <v>3499085.89</v>
      </c>
      <c r="T124" s="262">
        <f t="shared" si="3"/>
        <v>100</v>
      </c>
    </row>
    <row r="125" spans="1:20" s="27" customFormat="1" ht="36" customHeight="1">
      <c r="A125" s="41"/>
      <c r="B125" s="127"/>
      <c r="C125" s="127"/>
      <c r="D125" s="30"/>
      <c r="E125" s="121"/>
      <c r="F125" s="520" t="s">
        <v>451</v>
      </c>
      <c r="G125" s="711"/>
      <c r="H125" s="144"/>
      <c r="I125" s="144"/>
      <c r="J125" s="144"/>
      <c r="K125" s="144"/>
      <c r="L125" s="144"/>
      <c r="M125" s="144"/>
      <c r="N125" s="144"/>
      <c r="O125" s="133" t="s">
        <v>329</v>
      </c>
      <c r="P125" s="145" t="s">
        <v>47</v>
      </c>
      <c r="Q125" s="357" t="s">
        <v>450</v>
      </c>
      <c r="R125" s="142">
        <v>3499085.89</v>
      </c>
      <c r="S125" s="142">
        <v>3499085.89</v>
      </c>
      <c r="T125" s="262">
        <f t="shared" si="3"/>
        <v>100</v>
      </c>
    </row>
    <row r="126" spans="1:20" s="27" customFormat="1" ht="37.5" customHeight="1">
      <c r="A126" s="41"/>
      <c r="B126" s="127"/>
      <c r="C126" s="127"/>
      <c r="D126" s="30"/>
      <c r="E126" s="121"/>
      <c r="F126" s="484" t="s">
        <v>380</v>
      </c>
      <c r="G126" s="674"/>
      <c r="H126" s="144"/>
      <c r="I126" s="144"/>
      <c r="J126" s="144"/>
      <c r="K126" s="144"/>
      <c r="L126" s="144"/>
      <c r="M126" s="144"/>
      <c r="N126" s="144"/>
      <c r="O126" s="133" t="s">
        <v>329</v>
      </c>
      <c r="P126" s="145" t="s">
        <v>47</v>
      </c>
      <c r="Q126" s="358">
        <v>200</v>
      </c>
      <c r="R126" s="142">
        <f>R127</f>
        <v>300045.5</v>
      </c>
      <c r="S126" s="328">
        <f>S127</f>
        <v>300045.5</v>
      </c>
      <c r="T126" s="262">
        <f t="shared" si="3"/>
        <v>100</v>
      </c>
    </row>
    <row r="127" spans="1:20" s="27" customFormat="1" ht="48.75" customHeight="1">
      <c r="A127" s="41"/>
      <c r="B127" s="230"/>
      <c r="C127" s="230"/>
      <c r="D127" s="30"/>
      <c r="E127" s="121"/>
      <c r="F127" s="527" t="s">
        <v>449</v>
      </c>
      <c r="G127" s="676"/>
      <c r="H127" s="172"/>
      <c r="I127" s="172"/>
      <c r="J127" s="172"/>
      <c r="K127" s="172"/>
      <c r="L127" s="172"/>
      <c r="M127" s="172"/>
      <c r="N127" s="172"/>
      <c r="O127" s="281" t="s">
        <v>329</v>
      </c>
      <c r="P127" s="145" t="s">
        <v>47</v>
      </c>
      <c r="Q127" s="359">
        <v>240</v>
      </c>
      <c r="R127" s="142">
        <v>300045.5</v>
      </c>
      <c r="S127" s="142">
        <v>300045.5</v>
      </c>
      <c r="T127" s="262">
        <f t="shared" si="3"/>
        <v>100</v>
      </c>
    </row>
    <row r="128" spans="1:20" s="27" customFormat="1" ht="49.5" customHeight="1">
      <c r="A128" s="41"/>
      <c r="B128" s="230"/>
      <c r="C128" s="230"/>
      <c r="D128" s="30"/>
      <c r="E128" s="121"/>
      <c r="F128" s="491" t="s">
        <v>45</v>
      </c>
      <c r="G128" s="715"/>
      <c r="H128" s="144"/>
      <c r="I128" s="144"/>
      <c r="J128" s="144"/>
      <c r="K128" s="144"/>
      <c r="L128" s="144"/>
      <c r="M128" s="144"/>
      <c r="N128" s="144"/>
      <c r="O128" s="133" t="s">
        <v>329</v>
      </c>
      <c r="P128" s="145" t="s">
        <v>48</v>
      </c>
      <c r="Q128" s="294" t="s">
        <v>309</v>
      </c>
      <c r="R128" s="142">
        <f t="shared" ref="R128:S130" si="7">R129</f>
        <v>872152.84000000008</v>
      </c>
      <c r="S128" s="328">
        <f t="shared" si="7"/>
        <v>872100.47</v>
      </c>
      <c r="T128" s="262">
        <f t="shared" si="3"/>
        <v>99.993995318526956</v>
      </c>
    </row>
    <row r="129" spans="1:20" s="4" customFormat="1" ht="118.5" customHeight="1">
      <c r="A129" s="43"/>
      <c r="B129" s="46"/>
      <c r="C129" s="46"/>
      <c r="D129" s="45"/>
      <c r="E129" s="122"/>
      <c r="F129" s="544" t="s">
        <v>512</v>
      </c>
      <c r="G129" s="545"/>
      <c r="H129" s="177"/>
      <c r="I129" s="177"/>
      <c r="J129" s="177"/>
      <c r="K129" s="177"/>
      <c r="L129" s="177"/>
      <c r="M129" s="177"/>
      <c r="N129" s="177"/>
      <c r="O129" s="154" t="s">
        <v>329</v>
      </c>
      <c r="P129" s="285" t="s">
        <v>48</v>
      </c>
      <c r="Q129" s="345" t="s">
        <v>309</v>
      </c>
      <c r="R129" s="142">
        <f>R130+R132</f>
        <v>872152.84000000008</v>
      </c>
      <c r="S129" s="328">
        <f>S130+S132</f>
        <v>872100.47</v>
      </c>
      <c r="T129" s="262">
        <f t="shared" si="3"/>
        <v>99.993995318526956</v>
      </c>
    </row>
    <row r="130" spans="1:20" s="4" customFormat="1" ht="36" customHeight="1">
      <c r="A130" s="43"/>
      <c r="B130" s="46"/>
      <c r="C130" s="46"/>
      <c r="D130" s="45"/>
      <c r="E130" s="122"/>
      <c r="F130" s="484" t="s">
        <v>380</v>
      </c>
      <c r="G130" s="697"/>
      <c r="H130" s="28"/>
      <c r="I130" s="28"/>
      <c r="J130" s="28"/>
      <c r="K130" s="28"/>
      <c r="L130" s="28"/>
      <c r="M130" s="28"/>
      <c r="N130" s="28"/>
      <c r="O130" s="31" t="s">
        <v>329</v>
      </c>
      <c r="P130" s="285" t="s">
        <v>48</v>
      </c>
      <c r="Q130" s="168" t="s">
        <v>379</v>
      </c>
      <c r="R130" s="142">
        <f t="shared" si="7"/>
        <v>400000</v>
      </c>
      <c r="S130" s="328">
        <f t="shared" si="7"/>
        <v>400000</v>
      </c>
      <c r="T130" s="262">
        <f t="shared" si="3"/>
        <v>100</v>
      </c>
    </row>
    <row r="131" spans="1:20" s="4" customFormat="1" ht="47.25" customHeight="1">
      <c r="A131" s="43"/>
      <c r="B131" s="46"/>
      <c r="C131" s="46"/>
      <c r="D131" s="45"/>
      <c r="E131" s="122"/>
      <c r="F131" s="484" t="s">
        <v>449</v>
      </c>
      <c r="G131" s="697"/>
      <c r="H131" s="28"/>
      <c r="I131" s="28"/>
      <c r="J131" s="28"/>
      <c r="K131" s="28"/>
      <c r="L131" s="28"/>
      <c r="M131" s="28"/>
      <c r="N131" s="28"/>
      <c r="O131" s="31" t="s">
        <v>329</v>
      </c>
      <c r="P131" s="285" t="s">
        <v>48</v>
      </c>
      <c r="Q131" s="168" t="s">
        <v>448</v>
      </c>
      <c r="R131" s="142">
        <v>400000</v>
      </c>
      <c r="S131" s="328">
        <v>400000</v>
      </c>
      <c r="T131" s="262">
        <f t="shared" si="3"/>
        <v>100</v>
      </c>
    </row>
    <row r="132" spans="1:20" s="4" customFormat="1" ht="26.25" customHeight="1">
      <c r="A132" s="43"/>
      <c r="B132" s="46"/>
      <c r="C132" s="46"/>
      <c r="D132" s="45"/>
      <c r="E132" s="122"/>
      <c r="F132" s="491" t="s">
        <v>382</v>
      </c>
      <c r="G132" s="677"/>
      <c r="H132" s="28"/>
      <c r="I132" s="28"/>
      <c r="J132" s="28"/>
      <c r="K132" s="28"/>
      <c r="L132" s="28"/>
      <c r="M132" s="28"/>
      <c r="N132" s="28"/>
      <c r="O132" s="31" t="s">
        <v>329</v>
      </c>
      <c r="P132" s="285" t="s">
        <v>48</v>
      </c>
      <c r="Q132" s="358">
        <v>800</v>
      </c>
      <c r="R132" s="142">
        <f>R133</f>
        <v>472152.84</v>
      </c>
      <c r="S132" s="328">
        <f>S133</f>
        <v>472100.47</v>
      </c>
      <c r="T132" s="262">
        <f t="shared" si="3"/>
        <v>99.988908252675117</v>
      </c>
    </row>
    <row r="133" spans="1:20" s="4" customFormat="1" ht="26.25" customHeight="1">
      <c r="A133" s="43"/>
      <c r="B133" s="46"/>
      <c r="C133" s="46"/>
      <c r="D133" s="45"/>
      <c r="E133" s="122"/>
      <c r="F133" s="491" t="s">
        <v>454</v>
      </c>
      <c r="G133" s="677"/>
      <c r="H133" s="28"/>
      <c r="I133" s="28"/>
      <c r="J133" s="28"/>
      <c r="K133" s="28"/>
      <c r="L133" s="28"/>
      <c r="M133" s="28"/>
      <c r="N133" s="28"/>
      <c r="O133" s="31" t="s">
        <v>329</v>
      </c>
      <c r="P133" s="285" t="s">
        <v>48</v>
      </c>
      <c r="Q133" s="358">
        <v>850</v>
      </c>
      <c r="R133" s="142">
        <v>472152.84</v>
      </c>
      <c r="S133" s="328">
        <v>472100.47</v>
      </c>
      <c r="T133" s="262">
        <f t="shared" si="3"/>
        <v>99.988908252675117</v>
      </c>
    </row>
    <row r="134" spans="1:20" s="4" customFormat="1" ht="47.25" customHeight="1">
      <c r="A134" s="43"/>
      <c r="B134" s="46"/>
      <c r="C134" s="46"/>
      <c r="D134" s="45"/>
      <c r="E134" s="122"/>
      <c r="F134" s="491" t="s">
        <v>45</v>
      </c>
      <c r="G134" s="715"/>
      <c r="H134" s="28"/>
      <c r="I134" s="28"/>
      <c r="J134" s="28"/>
      <c r="K134" s="28"/>
      <c r="L134" s="28"/>
      <c r="M134" s="28"/>
      <c r="N134" s="28"/>
      <c r="O134" s="31" t="s">
        <v>329</v>
      </c>
      <c r="P134" s="150" t="s">
        <v>49</v>
      </c>
      <c r="Q134" s="168" t="s">
        <v>309</v>
      </c>
      <c r="R134" s="142">
        <f>R135</f>
        <v>9810966.4700000007</v>
      </c>
      <c r="S134" s="328">
        <f>S135</f>
        <v>9810966.4700000007</v>
      </c>
      <c r="T134" s="262">
        <f t="shared" si="3"/>
        <v>100</v>
      </c>
    </row>
    <row r="135" spans="1:20" s="4" customFormat="1" ht="128.25" customHeight="1">
      <c r="A135" s="49" t="s">
        <v>334</v>
      </c>
      <c r="B135" s="585" t="s">
        <v>335</v>
      </c>
      <c r="C135" s="585"/>
      <c r="D135" s="45" t="s">
        <v>333</v>
      </c>
      <c r="E135" s="122"/>
      <c r="F135" s="486" t="s">
        <v>418</v>
      </c>
      <c r="G135" s="487"/>
      <c r="H135" s="28">
        <v>29100</v>
      </c>
      <c r="I135" s="28"/>
      <c r="J135" s="28"/>
      <c r="K135" s="28"/>
      <c r="L135" s="28"/>
      <c r="M135" s="28">
        <f>H135+I135+J135+K135+L135</f>
        <v>29100</v>
      </c>
      <c r="N135" s="28">
        <f>M135-H135</f>
        <v>0</v>
      </c>
      <c r="O135" s="31" t="s">
        <v>329</v>
      </c>
      <c r="P135" s="150" t="s">
        <v>49</v>
      </c>
      <c r="Q135" s="168" t="s">
        <v>309</v>
      </c>
      <c r="R135" s="142">
        <f>R136</f>
        <v>9810966.4700000007</v>
      </c>
      <c r="S135" s="328">
        <f>S136</f>
        <v>9810966.4700000007</v>
      </c>
      <c r="T135" s="262">
        <f t="shared" ref="T135:T191" si="8">S135/R135*100</f>
        <v>100</v>
      </c>
    </row>
    <row r="136" spans="1:20" s="4" customFormat="1" ht="27.75" customHeight="1">
      <c r="A136" s="49"/>
      <c r="B136" s="50"/>
      <c r="C136" s="51"/>
      <c r="D136" s="45"/>
      <c r="E136" s="122"/>
      <c r="F136" s="489" t="s">
        <v>382</v>
      </c>
      <c r="G136" s="490"/>
      <c r="H136" s="147"/>
      <c r="I136" s="148"/>
      <c r="J136" s="148"/>
      <c r="K136" s="148"/>
      <c r="L136" s="148"/>
      <c r="M136" s="148"/>
      <c r="N136" s="148"/>
      <c r="O136" s="149" t="s">
        <v>329</v>
      </c>
      <c r="P136" s="150" t="s">
        <v>49</v>
      </c>
      <c r="Q136" s="283" t="s">
        <v>383</v>
      </c>
      <c r="R136" s="142">
        <f>R137+R138</f>
        <v>9810966.4700000007</v>
      </c>
      <c r="S136" s="328">
        <f>S137+S138</f>
        <v>9810966.4700000007</v>
      </c>
      <c r="T136" s="262">
        <f t="shared" si="8"/>
        <v>100</v>
      </c>
    </row>
    <row r="137" spans="1:20" s="4" customFormat="1" ht="24.75" customHeight="1">
      <c r="A137" s="49"/>
      <c r="B137" s="73"/>
      <c r="C137" s="73"/>
      <c r="D137" s="45"/>
      <c r="E137" s="122"/>
      <c r="F137" s="484" t="s">
        <v>465</v>
      </c>
      <c r="G137" s="674"/>
      <c r="H137" s="147"/>
      <c r="I137" s="148"/>
      <c r="J137" s="148"/>
      <c r="K137" s="148"/>
      <c r="L137" s="148"/>
      <c r="M137" s="148"/>
      <c r="N137" s="148"/>
      <c r="O137" s="149" t="s">
        <v>329</v>
      </c>
      <c r="P137" s="341" t="s">
        <v>49</v>
      </c>
      <c r="Q137" s="294" t="s">
        <v>464</v>
      </c>
      <c r="R137" s="142">
        <v>8590966.4700000007</v>
      </c>
      <c r="S137" s="142">
        <v>8590966.4700000007</v>
      </c>
      <c r="T137" s="262">
        <f t="shared" si="8"/>
        <v>100</v>
      </c>
    </row>
    <row r="138" spans="1:20" s="4" customFormat="1" ht="24.75" customHeight="1">
      <c r="A138" s="49"/>
      <c r="B138" s="73"/>
      <c r="C138" s="73"/>
      <c r="D138" s="45"/>
      <c r="E138" s="122"/>
      <c r="F138" s="491" t="s">
        <v>454</v>
      </c>
      <c r="G138" s="677"/>
      <c r="H138" s="147"/>
      <c r="I138" s="148"/>
      <c r="J138" s="148"/>
      <c r="K138" s="148"/>
      <c r="L138" s="148"/>
      <c r="M138" s="148"/>
      <c r="N138" s="148"/>
      <c r="O138" s="149" t="s">
        <v>329</v>
      </c>
      <c r="P138" s="341" t="s">
        <v>49</v>
      </c>
      <c r="Q138" s="294" t="s">
        <v>455</v>
      </c>
      <c r="R138" s="142">
        <v>1220000</v>
      </c>
      <c r="S138" s="328">
        <v>1220000</v>
      </c>
      <c r="T138" s="262">
        <f t="shared" si="8"/>
        <v>100</v>
      </c>
    </row>
    <row r="139" spans="1:20" s="4" customFormat="1" ht="36.75" customHeight="1">
      <c r="A139" s="49"/>
      <c r="B139" s="73"/>
      <c r="C139" s="73"/>
      <c r="D139" s="45"/>
      <c r="E139" s="122"/>
      <c r="F139" s="484" t="s">
        <v>38</v>
      </c>
      <c r="G139" s="674"/>
      <c r="H139" s="147"/>
      <c r="I139" s="148"/>
      <c r="J139" s="148"/>
      <c r="K139" s="148"/>
      <c r="L139" s="148"/>
      <c r="M139" s="148"/>
      <c r="N139" s="148"/>
      <c r="O139" s="149" t="s">
        <v>329</v>
      </c>
      <c r="P139" s="150" t="s">
        <v>39</v>
      </c>
      <c r="Q139" s="283" t="s">
        <v>309</v>
      </c>
      <c r="R139" s="142">
        <f>R140+R143+R146+R151</f>
        <v>4213535</v>
      </c>
      <c r="S139" s="328">
        <f>S140+S143+S146+S151</f>
        <v>3857216.61</v>
      </c>
      <c r="T139" s="262">
        <f t="shared" si="8"/>
        <v>91.543480948894455</v>
      </c>
    </row>
    <row r="140" spans="1:20" s="4" customFormat="1" ht="37.5" customHeight="1">
      <c r="A140" s="49"/>
      <c r="B140" s="73"/>
      <c r="C140" s="73"/>
      <c r="D140" s="45"/>
      <c r="E140" s="122"/>
      <c r="F140" s="486" t="s">
        <v>336</v>
      </c>
      <c r="G140" s="487"/>
      <c r="H140" s="47"/>
      <c r="I140" s="28"/>
      <c r="J140" s="28"/>
      <c r="K140" s="28"/>
      <c r="L140" s="28"/>
      <c r="M140" s="28"/>
      <c r="N140" s="28"/>
      <c r="O140" s="31" t="s">
        <v>329</v>
      </c>
      <c r="P140" s="48" t="s">
        <v>50</v>
      </c>
      <c r="Q140" s="168" t="s">
        <v>309</v>
      </c>
      <c r="R140" s="142">
        <f>R141</f>
        <v>1504900</v>
      </c>
      <c r="S140" s="142">
        <f>S141</f>
        <v>1504900</v>
      </c>
      <c r="T140" s="262">
        <f t="shared" si="8"/>
        <v>100</v>
      </c>
    </row>
    <row r="141" spans="1:20" s="4" customFormat="1" ht="67.5" customHeight="1">
      <c r="A141" s="49"/>
      <c r="B141" s="73"/>
      <c r="C141" s="73"/>
      <c r="D141" s="45"/>
      <c r="E141" s="122"/>
      <c r="F141" s="484" t="s">
        <v>376</v>
      </c>
      <c r="G141" s="674"/>
      <c r="H141" s="47"/>
      <c r="I141" s="28"/>
      <c r="J141" s="28"/>
      <c r="K141" s="28"/>
      <c r="L141" s="28"/>
      <c r="M141" s="28"/>
      <c r="N141" s="28"/>
      <c r="O141" s="31" t="s">
        <v>329</v>
      </c>
      <c r="P141" s="48" t="s">
        <v>50</v>
      </c>
      <c r="Q141" s="168" t="s">
        <v>377</v>
      </c>
      <c r="R141" s="142">
        <f>R142</f>
        <v>1504900</v>
      </c>
      <c r="S141" s="328">
        <f>S142</f>
        <v>1504900</v>
      </c>
      <c r="T141" s="262">
        <f t="shared" si="8"/>
        <v>100</v>
      </c>
    </row>
    <row r="142" spans="1:20" s="4" customFormat="1" ht="44.25" customHeight="1">
      <c r="A142" s="49"/>
      <c r="B142" s="73"/>
      <c r="C142" s="73"/>
      <c r="D142" s="45"/>
      <c r="E142" s="122"/>
      <c r="F142" s="484" t="s">
        <v>446</v>
      </c>
      <c r="G142" s="674"/>
      <c r="H142" s="47"/>
      <c r="I142" s="28"/>
      <c r="J142" s="28"/>
      <c r="K142" s="28"/>
      <c r="L142" s="28"/>
      <c r="M142" s="28"/>
      <c r="N142" s="28"/>
      <c r="O142" s="31" t="s">
        <v>329</v>
      </c>
      <c r="P142" s="48" t="s">
        <v>50</v>
      </c>
      <c r="Q142" s="168" t="s">
        <v>447</v>
      </c>
      <c r="R142" s="142">
        <v>1504900</v>
      </c>
      <c r="S142" s="142">
        <v>1504900</v>
      </c>
      <c r="T142" s="262">
        <f t="shared" si="8"/>
        <v>100</v>
      </c>
    </row>
    <row r="143" spans="1:20" s="4" customFormat="1" ht="52.5" customHeight="1">
      <c r="A143" s="49"/>
      <c r="B143" s="73"/>
      <c r="C143" s="73"/>
      <c r="D143" s="45"/>
      <c r="E143" s="122"/>
      <c r="F143" s="485" t="s">
        <v>372</v>
      </c>
      <c r="G143" s="486"/>
      <c r="H143" s="47"/>
      <c r="I143" s="28"/>
      <c r="J143" s="28"/>
      <c r="K143" s="28"/>
      <c r="L143" s="28"/>
      <c r="M143" s="28"/>
      <c r="N143" s="28"/>
      <c r="O143" s="31" t="s">
        <v>329</v>
      </c>
      <c r="P143" s="48" t="s">
        <v>51</v>
      </c>
      <c r="Q143" s="168" t="s">
        <v>309</v>
      </c>
      <c r="R143" s="142">
        <f>R144</f>
        <v>1137906</v>
      </c>
      <c r="S143" s="142">
        <f>S144</f>
        <v>1137906</v>
      </c>
      <c r="T143" s="262">
        <f t="shared" si="8"/>
        <v>100</v>
      </c>
    </row>
    <row r="144" spans="1:20" s="4" customFormat="1" ht="102" customHeight="1">
      <c r="A144" s="49"/>
      <c r="B144" s="73"/>
      <c r="C144" s="73"/>
      <c r="D144" s="45"/>
      <c r="E144" s="122"/>
      <c r="F144" s="484" t="s">
        <v>376</v>
      </c>
      <c r="G144" s="674"/>
      <c r="H144" s="47"/>
      <c r="I144" s="28"/>
      <c r="J144" s="28"/>
      <c r="K144" s="28"/>
      <c r="L144" s="28"/>
      <c r="M144" s="28"/>
      <c r="N144" s="28"/>
      <c r="O144" s="31" t="s">
        <v>329</v>
      </c>
      <c r="P144" s="48" t="s">
        <v>51</v>
      </c>
      <c r="Q144" s="168" t="s">
        <v>377</v>
      </c>
      <c r="R144" s="142">
        <f>R145</f>
        <v>1137906</v>
      </c>
      <c r="S144" s="328">
        <f>S145</f>
        <v>1137906</v>
      </c>
      <c r="T144" s="262">
        <f t="shared" si="8"/>
        <v>100</v>
      </c>
    </row>
    <row r="145" spans="1:20" s="4" customFormat="1" ht="59.25" customHeight="1">
      <c r="A145" s="49"/>
      <c r="B145" s="73"/>
      <c r="C145" s="73"/>
      <c r="D145" s="45"/>
      <c r="E145" s="122"/>
      <c r="F145" s="484" t="s">
        <v>446</v>
      </c>
      <c r="G145" s="674"/>
      <c r="H145" s="47"/>
      <c r="I145" s="28"/>
      <c r="J145" s="28"/>
      <c r="K145" s="28"/>
      <c r="L145" s="28"/>
      <c r="M145" s="28"/>
      <c r="N145" s="28"/>
      <c r="O145" s="31" t="s">
        <v>329</v>
      </c>
      <c r="P145" s="48" t="s">
        <v>51</v>
      </c>
      <c r="Q145" s="168" t="s">
        <v>447</v>
      </c>
      <c r="R145" s="142">
        <v>1137906</v>
      </c>
      <c r="S145" s="142">
        <v>1137906</v>
      </c>
      <c r="T145" s="262">
        <f t="shared" si="8"/>
        <v>100</v>
      </c>
    </row>
    <row r="146" spans="1:20" s="4" customFormat="1" ht="51" customHeight="1">
      <c r="A146" s="49"/>
      <c r="B146" s="73"/>
      <c r="C146" s="73"/>
      <c r="D146" s="45"/>
      <c r="E146" s="122"/>
      <c r="F146" s="485" t="s">
        <v>417</v>
      </c>
      <c r="G146" s="486"/>
      <c r="H146" s="47"/>
      <c r="I146" s="28"/>
      <c r="J146" s="28"/>
      <c r="K146" s="28"/>
      <c r="L146" s="28"/>
      <c r="M146" s="28"/>
      <c r="N146" s="28"/>
      <c r="O146" s="31" t="s">
        <v>329</v>
      </c>
      <c r="P146" s="48" t="s">
        <v>52</v>
      </c>
      <c r="Q146" s="168" t="s">
        <v>309</v>
      </c>
      <c r="R146" s="142">
        <f>R148+R149</f>
        <v>753255</v>
      </c>
      <c r="S146" s="328">
        <f>S148+S149</f>
        <v>656653.18999999994</v>
      </c>
      <c r="T146" s="262">
        <f t="shared" si="8"/>
        <v>87.175417355344464</v>
      </c>
    </row>
    <row r="147" spans="1:20" s="4" customFormat="1" ht="99" customHeight="1">
      <c r="A147" s="49"/>
      <c r="B147" s="73"/>
      <c r="C147" s="73"/>
      <c r="D147" s="45"/>
      <c r="E147" s="122"/>
      <c r="F147" s="484" t="s">
        <v>376</v>
      </c>
      <c r="G147" s="674"/>
      <c r="H147" s="47"/>
      <c r="I147" s="28"/>
      <c r="J147" s="28"/>
      <c r="K147" s="28"/>
      <c r="L147" s="28"/>
      <c r="M147" s="28"/>
      <c r="N147" s="28"/>
      <c r="O147" s="31" t="s">
        <v>329</v>
      </c>
      <c r="P147" s="48" t="s">
        <v>52</v>
      </c>
      <c r="Q147" s="168" t="s">
        <v>377</v>
      </c>
      <c r="R147" s="142">
        <f>R148</f>
        <v>691455</v>
      </c>
      <c r="S147" s="328">
        <f>S148</f>
        <v>656653.18999999994</v>
      </c>
      <c r="T147" s="262">
        <f t="shared" si="8"/>
        <v>94.966872753830671</v>
      </c>
    </row>
    <row r="148" spans="1:20" s="4" customFormat="1" ht="53.25" customHeight="1">
      <c r="A148" s="49"/>
      <c r="B148" s="73"/>
      <c r="C148" s="73"/>
      <c r="D148" s="45"/>
      <c r="E148" s="122"/>
      <c r="F148" s="484" t="s">
        <v>446</v>
      </c>
      <c r="G148" s="674"/>
      <c r="H148" s="47"/>
      <c r="I148" s="28"/>
      <c r="J148" s="28"/>
      <c r="K148" s="28"/>
      <c r="L148" s="28"/>
      <c r="M148" s="28"/>
      <c r="N148" s="28"/>
      <c r="O148" s="31" t="s">
        <v>329</v>
      </c>
      <c r="P148" s="48" t="s">
        <v>52</v>
      </c>
      <c r="Q148" s="168" t="s">
        <v>447</v>
      </c>
      <c r="R148" s="142">
        <v>691455</v>
      </c>
      <c r="S148" s="328">
        <v>656653.18999999994</v>
      </c>
      <c r="T148" s="262">
        <f t="shared" si="8"/>
        <v>94.966872753830671</v>
      </c>
    </row>
    <row r="149" spans="1:20" s="4" customFormat="1" ht="43.5" customHeight="1">
      <c r="A149" s="49"/>
      <c r="B149" s="73"/>
      <c r="C149" s="73"/>
      <c r="D149" s="45"/>
      <c r="E149" s="122"/>
      <c r="F149" s="484" t="s">
        <v>380</v>
      </c>
      <c r="G149" s="674"/>
      <c r="H149" s="47"/>
      <c r="I149" s="28"/>
      <c r="J149" s="28"/>
      <c r="K149" s="28"/>
      <c r="L149" s="28"/>
      <c r="M149" s="28"/>
      <c r="N149" s="28"/>
      <c r="O149" s="31" t="s">
        <v>329</v>
      </c>
      <c r="P149" s="48" t="s">
        <v>52</v>
      </c>
      <c r="Q149" s="168" t="s">
        <v>379</v>
      </c>
      <c r="R149" s="142">
        <f>R150</f>
        <v>61800</v>
      </c>
      <c r="S149" s="328">
        <f>S150</f>
        <v>0</v>
      </c>
      <c r="T149" s="262">
        <f t="shared" si="8"/>
        <v>0</v>
      </c>
    </row>
    <row r="150" spans="1:20" s="4" customFormat="1" ht="53.25" customHeight="1">
      <c r="A150" s="49"/>
      <c r="B150" s="73"/>
      <c r="C150" s="73"/>
      <c r="D150" s="45"/>
      <c r="E150" s="122"/>
      <c r="F150" s="484" t="s">
        <v>449</v>
      </c>
      <c r="G150" s="674"/>
      <c r="H150" s="47"/>
      <c r="I150" s="28"/>
      <c r="J150" s="28"/>
      <c r="K150" s="28"/>
      <c r="L150" s="28"/>
      <c r="M150" s="28"/>
      <c r="N150" s="28"/>
      <c r="O150" s="31" t="s">
        <v>329</v>
      </c>
      <c r="P150" s="48" t="s">
        <v>52</v>
      </c>
      <c r="Q150" s="168" t="s">
        <v>448</v>
      </c>
      <c r="R150" s="142">
        <v>61800</v>
      </c>
      <c r="S150" s="328">
        <v>0</v>
      </c>
      <c r="T150" s="262">
        <f t="shared" si="8"/>
        <v>0</v>
      </c>
    </row>
    <row r="151" spans="1:20" s="4" customFormat="1" ht="79.5" customHeight="1">
      <c r="A151" s="49"/>
      <c r="B151" s="73"/>
      <c r="C151" s="73"/>
      <c r="D151" s="45"/>
      <c r="E151" s="122"/>
      <c r="F151" s="485" t="s">
        <v>416</v>
      </c>
      <c r="G151" s="584"/>
      <c r="H151" s="47"/>
      <c r="I151" s="28"/>
      <c r="J151" s="28"/>
      <c r="K151" s="28"/>
      <c r="L151" s="28"/>
      <c r="M151" s="28"/>
      <c r="N151" s="28"/>
      <c r="O151" s="31" t="s">
        <v>329</v>
      </c>
      <c r="P151" s="48" t="s">
        <v>53</v>
      </c>
      <c r="Q151" s="168" t="s">
        <v>309</v>
      </c>
      <c r="R151" s="142">
        <f>R152+R154</f>
        <v>817474</v>
      </c>
      <c r="S151" s="328">
        <f>S152+S154</f>
        <v>557757.42000000004</v>
      </c>
      <c r="T151" s="262">
        <f t="shared" si="8"/>
        <v>68.229377325762059</v>
      </c>
    </row>
    <row r="152" spans="1:20" s="4" customFormat="1" ht="99.75" customHeight="1">
      <c r="A152" s="49"/>
      <c r="B152" s="73"/>
      <c r="C152" s="73"/>
      <c r="D152" s="45"/>
      <c r="E152" s="122"/>
      <c r="F152" s="484" t="s">
        <v>376</v>
      </c>
      <c r="G152" s="674"/>
      <c r="H152" s="47"/>
      <c r="I152" s="28"/>
      <c r="J152" s="28"/>
      <c r="K152" s="28"/>
      <c r="L152" s="28"/>
      <c r="M152" s="28"/>
      <c r="N152" s="28"/>
      <c r="O152" s="31" t="s">
        <v>329</v>
      </c>
      <c r="P152" s="48" t="s">
        <v>53</v>
      </c>
      <c r="Q152" s="168" t="s">
        <v>377</v>
      </c>
      <c r="R152" s="142">
        <f>R153</f>
        <v>807474</v>
      </c>
      <c r="S152" s="328">
        <f>S153</f>
        <v>557757.42000000004</v>
      </c>
      <c r="T152" s="262">
        <f t="shared" si="8"/>
        <v>69.074350381560279</v>
      </c>
    </row>
    <row r="153" spans="1:20" s="4" customFormat="1" ht="52.5" customHeight="1">
      <c r="A153" s="49"/>
      <c r="B153" s="73"/>
      <c r="C153" s="73"/>
      <c r="D153" s="45"/>
      <c r="E153" s="122"/>
      <c r="F153" s="484" t="s">
        <v>446</v>
      </c>
      <c r="G153" s="674"/>
      <c r="H153" s="47"/>
      <c r="I153" s="28"/>
      <c r="J153" s="28"/>
      <c r="K153" s="28"/>
      <c r="L153" s="28"/>
      <c r="M153" s="28"/>
      <c r="N153" s="28"/>
      <c r="O153" s="31" t="s">
        <v>329</v>
      </c>
      <c r="P153" s="48" t="s">
        <v>53</v>
      </c>
      <c r="Q153" s="168" t="s">
        <v>447</v>
      </c>
      <c r="R153" s="142">
        <v>807474</v>
      </c>
      <c r="S153" s="328">
        <v>557757.42000000004</v>
      </c>
      <c r="T153" s="262">
        <f t="shared" si="8"/>
        <v>69.074350381560279</v>
      </c>
    </row>
    <row r="154" spans="1:20" s="4" customFormat="1" ht="39" customHeight="1">
      <c r="A154" s="49"/>
      <c r="B154" s="73"/>
      <c r="C154" s="73"/>
      <c r="D154" s="45"/>
      <c r="E154" s="122"/>
      <c r="F154" s="484" t="s">
        <v>380</v>
      </c>
      <c r="G154" s="674"/>
      <c r="H154" s="47"/>
      <c r="I154" s="28"/>
      <c r="J154" s="28"/>
      <c r="K154" s="28"/>
      <c r="L154" s="28"/>
      <c r="M154" s="28"/>
      <c r="N154" s="28"/>
      <c r="O154" s="31" t="s">
        <v>329</v>
      </c>
      <c r="P154" s="48" t="s">
        <v>53</v>
      </c>
      <c r="Q154" s="168" t="s">
        <v>379</v>
      </c>
      <c r="R154" s="142">
        <f>R155</f>
        <v>10000</v>
      </c>
      <c r="S154" s="328">
        <f>S155</f>
        <v>0</v>
      </c>
      <c r="T154" s="262">
        <f t="shared" si="8"/>
        <v>0</v>
      </c>
    </row>
    <row r="155" spans="1:20" s="4" customFormat="1" ht="57" customHeight="1">
      <c r="A155" s="49"/>
      <c r="B155" s="73"/>
      <c r="C155" s="73"/>
      <c r="D155" s="45"/>
      <c r="E155" s="122"/>
      <c r="F155" s="484" t="s">
        <v>449</v>
      </c>
      <c r="G155" s="674"/>
      <c r="H155" s="47"/>
      <c r="I155" s="28"/>
      <c r="J155" s="28"/>
      <c r="K155" s="28"/>
      <c r="L155" s="28"/>
      <c r="M155" s="28"/>
      <c r="N155" s="28"/>
      <c r="O155" s="31" t="s">
        <v>329</v>
      </c>
      <c r="P155" s="48" t="s">
        <v>53</v>
      </c>
      <c r="Q155" s="168" t="s">
        <v>448</v>
      </c>
      <c r="R155" s="142">
        <v>10000</v>
      </c>
      <c r="S155" s="328">
        <v>0</v>
      </c>
      <c r="T155" s="262">
        <f t="shared" si="8"/>
        <v>0</v>
      </c>
    </row>
    <row r="156" spans="1:20" s="54" customFormat="1" ht="39" customHeight="1">
      <c r="A156" s="52"/>
      <c r="B156" s="762" t="s">
        <v>337</v>
      </c>
      <c r="C156" s="762"/>
      <c r="D156" s="53"/>
      <c r="E156" s="123"/>
      <c r="F156" s="670" t="s">
        <v>292</v>
      </c>
      <c r="G156" s="671"/>
      <c r="H156" s="19" t="e">
        <f>H12+H19+H31+#REF!+#REF!+#REF!+H78+H85+H59</f>
        <v>#REF!</v>
      </c>
      <c r="I156" s="19" t="e">
        <f>I12+I19+I31+#REF!+#REF!+#REF!+I78+I85+I59</f>
        <v>#REF!</v>
      </c>
      <c r="J156" s="19" t="e">
        <f>J12+J19+J31+#REF!+#REF!+#REF!+J78+J85+J59</f>
        <v>#REF!</v>
      </c>
      <c r="K156" s="19" t="e">
        <f>K12+K19+K31+#REF!+#REF!+#REF!+K78+K85+K59</f>
        <v>#REF!</v>
      </c>
      <c r="L156" s="19" t="e">
        <f>L12+L19+L31+#REF!+#REF!+#REF!+L78+L85+L59</f>
        <v>#REF!</v>
      </c>
      <c r="M156" s="19" t="e">
        <f>M12+M19+M31+#REF!+#REF!+#REF!+M78+M85+M59</f>
        <v>#REF!</v>
      </c>
      <c r="N156" s="19" t="e">
        <f>N12+N19+N31+#REF!+#REF!+#REF!+N78+N85+N59</f>
        <v>#REF!</v>
      </c>
      <c r="O156" s="20" t="s">
        <v>303</v>
      </c>
      <c r="P156" s="20" t="s">
        <v>473</v>
      </c>
      <c r="Q156" s="351" t="s">
        <v>309</v>
      </c>
      <c r="R156" s="360">
        <f>R12+R19+R31+R59+R78+R85+R45+R71</f>
        <v>77916594.959999993</v>
      </c>
      <c r="S156" s="405">
        <f>S12+S19+S31+S59+S78+S85+S45+S71</f>
        <v>76942412.529999986</v>
      </c>
      <c r="T156" s="260">
        <f t="shared" si="8"/>
        <v>98.74971123866473</v>
      </c>
    </row>
    <row r="157" spans="1:20" s="54" customFormat="1" ht="51.75" customHeight="1">
      <c r="A157" s="128"/>
      <c r="B157" s="126"/>
      <c r="C157" s="126"/>
      <c r="D157" s="53"/>
      <c r="E157" s="123"/>
      <c r="F157" s="729" t="s">
        <v>352</v>
      </c>
      <c r="G157" s="730"/>
      <c r="H157" s="19"/>
      <c r="I157" s="19"/>
      <c r="J157" s="19"/>
      <c r="K157" s="19"/>
      <c r="L157" s="19"/>
      <c r="M157" s="19"/>
      <c r="N157" s="19"/>
      <c r="O157" s="20" t="s">
        <v>353</v>
      </c>
      <c r="P157" s="20"/>
      <c r="Q157" s="351"/>
      <c r="R157" s="360"/>
      <c r="S157" s="405"/>
      <c r="T157" s="262"/>
    </row>
    <row r="158" spans="1:20" s="54" customFormat="1" ht="65.25" customHeight="1">
      <c r="A158" s="128"/>
      <c r="B158" s="126"/>
      <c r="C158" s="126"/>
      <c r="D158" s="53"/>
      <c r="E158" s="123"/>
      <c r="F158" s="482" t="s">
        <v>388</v>
      </c>
      <c r="G158" s="494"/>
      <c r="H158" s="19"/>
      <c r="I158" s="19"/>
      <c r="J158" s="19"/>
      <c r="K158" s="19"/>
      <c r="L158" s="19"/>
      <c r="M158" s="19"/>
      <c r="N158" s="19"/>
      <c r="O158" s="31" t="s">
        <v>354</v>
      </c>
      <c r="P158" s="31" t="s">
        <v>473</v>
      </c>
      <c r="Q158" s="168" t="s">
        <v>309</v>
      </c>
      <c r="R158" s="314">
        <f>R162+R165</f>
        <v>1742797.56</v>
      </c>
      <c r="S158" s="314">
        <f>S162+S165</f>
        <v>1470076.92</v>
      </c>
      <c r="T158" s="262">
        <f t="shared" si="8"/>
        <v>84.351559454788301</v>
      </c>
    </row>
    <row r="159" spans="1:20" s="54" customFormat="1" ht="78.75" customHeight="1">
      <c r="A159" s="128"/>
      <c r="B159" s="126"/>
      <c r="C159" s="126"/>
      <c r="D159" s="53"/>
      <c r="E159" s="123"/>
      <c r="F159" s="476" t="s">
        <v>222</v>
      </c>
      <c r="G159" s="478"/>
      <c r="H159" s="19"/>
      <c r="I159" s="19"/>
      <c r="J159" s="19"/>
      <c r="K159" s="19"/>
      <c r="L159" s="19"/>
      <c r="M159" s="19"/>
      <c r="N159" s="19"/>
      <c r="O159" s="133" t="s">
        <v>354</v>
      </c>
      <c r="P159" s="133" t="s">
        <v>494</v>
      </c>
      <c r="Q159" s="294" t="s">
        <v>309</v>
      </c>
      <c r="R159" s="264">
        <f>R160</f>
        <v>1294791.56</v>
      </c>
      <c r="S159" s="332">
        <f>S160</f>
        <v>1022070.92</v>
      </c>
      <c r="T159" s="262">
        <f t="shared" si="8"/>
        <v>78.937100887497294</v>
      </c>
    </row>
    <row r="160" spans="1:20" s="54" customFormat="1" ht="35.25" customHeight="1">
      <c r="A160" s="128"/>
      <c r="B160" s="126"/>
      <c r="C160" s="126"/>
      <c r="D160" s="53"/>
      <c r="E160" s="123"/>
      <c r="F160" s="476" t="s">
        <v>221</v>
      </c>
      <c r="G160" s="478"/>
      <c r="H160" s="19"/>
      <c r="I160" s="19"/>
      <c r="J160" s="19"/>
      <c r="K160" s="19"/>
      <c r="L160" s="19"/>
      <c r="M160" s="19"/>
      <c r="N160" s="19"/>
      <c r="O160" s="133" t="s">
        <v>354</v>
      </c>
      <c r="P160" s="133" t="s">
        <v>495</v>
      </c>
      <c r="Q160" s="294" t="s">
        <v>309</v>
      </c>
      <c r="R160" s="264">
        <f>R162</f>
        <v>1294791.56</v>
      </c>
      <c r="S160" s="332">
        <f>S162</f>
        <v>1022070.92</v>
      </c>
      <c r="T160" s="262">
        <f t="shared" si="8"/>
        <v>78.937100887497294</v>
      </c>
    </row>
    <row r="161" spans="1:20" s="54" customFormat="1" ht="46.5" customHeight="1">
      <c r="A161" s="128"/>
      <c r="B161" s="126"/>
      <c r="C161" s="126"/>
      <c r="D161" s="53"/>
      <c r="E161" s="123"/>
      <c r="F161" s="573" t="s">
        <v>45</v>
      </c>
      <c r="G161" s="765"/>
      <c r="H161" s="19"/>
      <c r="I161" s="19"/>
      <c r="J161" s="19"/>
      <c r="K161" s="19"/>
      <c r="L161" s="19"/>
      <c r="M161" s="19"/>
      <c r="N161" s="187"/>
      <c r="O161" s="133" t="s">
        <v>354</v>
      </c>
      <c r="P161" s="133" t="s">
        <v>143</v>
      </c>
      <c r="Q161" s="294" t="s">
        <v>309</v>
      </c>
      <c r="R161" s="264">
        <f t="shared" ref="R161:S163" si="9">R162</f>
        <v>1294791.56</v>
      </c>
      <c r="S161" s="332">
        <f t="shared" si="9"/>
        <v>1022070.92</v>
      </c>
      <c r="T161" s="262">
        <f t="shared" si="8"/>
        <v>78.937100887497294</v>
      </c>
    </row>
    <row r="162" spans="1:20" s="54" customFormat="1" ht="50.25" customHeight="1">
      <c r="A162" s="128"/>
      <c r="B162" s="126"/>
      <c r="C162" s="126"/>
      <c r="D162" s="53"/>
      <c r="E162" s="123"/>
      <c r="F162" s="482" t="s">
        <v>421</v>
      </c>
      <c r="G162" s="494"/>
      <c r="H162" s="19"/>
      <c r="I162" s="19"/>
      <c r="J162" s="19"/>
      <c r="K162" s="19"/>
      <c r="L162" s="19"/>
      <c r="M162" s="19"/>
      <c r="N162" s="19"/>
      <c r="O162" s="154" t="s">
        <v>354</v>
      </c>
      <c r="P162" s="133" t="s">
        <v>143</v>
      </c>
      <c r="Q162" s="345" t="s">
        <v>309</v>
      </c>
      <c r="R162" s="314">
        <f t="shared" si="9"/>
        <v>1294791.56</v>
      </c>
      <c r="S162" s="335">
        <f t="shared" si="9"/>
        <v>1022070.92</v>
      </c>
      <c r="T162" s="262">
        <f t="shared" si="8"/>
        <v>78.937100887497294</v>
      </c>
    </row>
    <row r="163" spans="1:20" s="54" customFormat="1" ht="38.25" customHeight="1">
      <c r="A163" s="128"/>
      <c r="B163" s="126"/>
      <c r="C163" s="126"/>
      <c r="D163" s="53"/>
      <c r="E163" s="123"/>
      <c r="F163" s="484" t="s">
        <v>380</v>
      </c>
      <c r="G163" s="674"/>
      <c r="H163" s="19"/>
      <c r="I163" s="19"/>
      <c r="J163" s="19"/>
      <c r="K163" s="19"/>
      <c r="L163" s="19"/>
      <c r="M163" s="19"/>
      <c r="N163" s="19"/>
      <c r="O163" s="31" t="s">
        <v>354</v>
      </c>
      <c r="P163" s="133" t="s">
        <v>143</v>
      </c>
      <c r="Q163" s="168" t="s">
        <v>379</v>
      </c>
      <c r="R163" s="314">
        <f t="shared" si="9"/>
        <v>1294791.56</v>
      </c>
      <c r="S163" s="335">
        <f t="shared" si="9"/>
        <v>1022070.92</v>
      </c>
      <c r="T163" s="262">
        <f t="shared" si="8"/>
        <v>78.937100887497294</v>
      </c>
    </row>
    <row r="164" spans="1:20" s="54" customFormat="1" ht="52.5" customHeight="1">
      <c r="A164" s="128"/>
      <c r="B164" s="126"/>
      <c r="C164" s="126"/>
      <c r="D164" s="53"/>
      <c r="E164" s="123"/>
      <c r="F164" s="484" t="s">
        <v>449</v>
      </c>
      <c r="G164" s="674"/>
      <c r="H164" s="19"/>
      <c r="I164" s="19"/>
      <c r="J164" s="19"/>
      <c r="K164" s="19"/>
      <c r="L164" s="19"/>
      <c r="M164" s="19"/>
      <c r="N164" s="19"/>
      <c r="O164" s="31" t="s">
        <v>354</v>
      </c>
      <c r="P164" s="133" t="s">
        <v>143</v>
      </c>
      <c r="Q164" s="168" t="s">
        <v>448</v>
      </c>
      <c r="R164" s="314">
        <v>1294791.56</v>
      </c>
      <c r="S164" s="335">
        <v>1022070.92</v>
      </c>
      <c r="T164" s="262">
        <f t="shared" si="8"/>
        <v>78.937100887497294</v>
      </c>
    </row>
    <row r="165" spans="1:20" s="27" customFormat="1" ht="21.75" customHeight="1">
      <c r="A165" s="41"/>
      <c r="B165" s="127"/>
      <c r="C165" s="127"/>
      <c r="D165" s="30"/>
      <c r="E165" s="121"/>
      <c r="F165" s="486" t="s">
        <v>412</v>
      </c>
      <c r="G165" s="487"/>
      <c r="H165" s="487"/>
      <c r="I165" s="19"/>
      <c r="J165" s="19"/>
      <c r="K165" s="19"/>
      <c r="L165" s="19"/>
      <c r="M165" s="19"/>
      <c r="N165" s="19"/>
      <c r="O165" s="31" t="s">
        <v>354</v>
      </c>
      <c r="P165" s="173" t="s">
        <v>471</v>
      </c>
      <c r="Q165" s="168" t="s">
        <v>309</v>
      </c>
      <c r="R165" s="143">
        <f>R166</f>
        <v>448006</v>
      </c>
      <c r="S165" s="242">
        <f>S166</f>
        <v>448006</v>
      </c>
      <c r="T165" s="262">
        <f t="shared" si="8"/>
        <v>100</v>
      </c>
    </row>
    <row r="166" spans="1:20" s="27" customFormat="1" ht="31.5" customHeight="1">
      <c r="A166" s="41"/>
      <c r="B166" s="127"/>
      <c r="C166" s="127"/>
      <c r="D166" s="30"/>
      <c r="E166" s="121"/>
      <c r="F166" s="486" t="s">
        <v>413</v>
      </c>
      <c r="G166" s="487"/>
      <c r="H166" s="25"/>
      <c r="I166" s="19"/>
      <c r="J166" s="19"/>
      <c r="K166" s="19"/>
      <c r="L166" s="19"/>
      <c r="M166" s="19"/>
      <c r="N166" s="19"/>
      <c r="O166" s="31" t="s">
        <v>354</v>
      </c>
      <c r="P166" s="26" t="s">
        <v>472</v>
      </c>
      <c r="Q166" s="168" t="s">
        <v>309</v>
      </c>
      <c r="R166" s="143">
        <f>R168</f>
        <v>448006</v>
      </c>
      <c r="S166" s="242">
        <f>S168</f>
        <v>448006</v>
      </c>
      <c r="T166" s="262">
        <f t="shared" si="8"/>
        <v>100</v>
      </c>
    </row>
    <row r="167" spans="1:20" s="27" customFormat="1" ht="48.75" customHeight="1">
      <c r="A167" s="41"/>
      <c r="B167" s="127"/>
      <c r="C167" s="127"/>
      <c r="D167" s="30"/>
      <c r="E167" s="121"/>
      <c r="F167" s="513" t="s">
        <v>45</v>
      </c>
      <c r="G167" s="724"/>
      <c r="H167" s="25"/>
      <c r="I167" s="19"/>
      <c r="J167" s="19"/>
      <c r="K167" s="19"/>
      <c r="L167" s="19"/>
      <c r="M167" s="19"/>
      <c r="N167" s="19"/>
      <c r="O167" s="31" t="s">
        <v>354</v>
      </c>
      <c r="P167" s="26" t="s">
        <v>34</v>
      </c>
      <c r="Q167" s="168" t="s">
        <v>309</v>
      </c>
      <c r="R167" s="143">
        <f t="shared" ref="R167:S169" si="10">R168</f>
        <v>448006</v>
      </c>
      <c r="S167" s="242">
        <f t="shared" si="10"/>
        <v>448006</v>
      </c>
      <c r="T167" s="262">
        <f t="shared" si="8"/>
        <v>100</v>
      </c>
    </row>
    <row r="168" spans="1:20" s="27" customFormat="1" ht="33" customHeight="1">
      <c r="A168" s="41"/>
      <c r="B168" s="40"/>
      <c r="C168" s="42"/>
      <c r="D168" s="30"/>
      <c r="E168" s="121"/>
      <c r="F168" s="486" t="s">
        <v>415</v>
      </c>
      <c r="G168" s="487"/>
      <c r="H168" s="28"/>
      <c r="I168" s="28"/>
      <c r="J168" s="28"/>
      <c r="K168" s="28"/>
      <c r="L168" s="28"/>
      <c r="M168" s="28"/>
      <c r="N168" s="28"/>
      <c r="O168" s="31" t="s">
        <v>354</v>
      </c>
      <c r="P168" s="31" t="s">
        <v>41</v>
      </c>
      <c r="Q168" s="168" t="s">
        <v>309</v>
      </c>
      <c r="R168" s="143">
        <f t="shared" si="10"/>
        <v>448006</v>
      </c>
      <c r="S168" s="242">
        <f t="shared" si="10"/>
        <v>448006</v>
      </c>
      <c r="T168" s="262">
        <f t="shared" si="8"/>
        <v>100</v>
      </c>
    </row>
    <row r="169" spans="1:20" s="27" customFormat="1" ht="34.5" customHeight="1">
      <c r="A169" s="22" t="s">
        <v>330</v>
      </c>
      <c r="B169" s="40"/>
      <c r="C169" s="36" t="s">
        <v>331</v>
      </c>
      <c r="D169" s="30"/>
      <c r="E169" s="121"/>
      <c r="F169" s="484" t="s">
        <v>380</v>
      </c>
      <c r="G169" s="674"/>
      <c r="H169" s="28">
        <v>200000</v>
      </c>
      <c r="I169" s="28"/>
      <c r="J169" s="28"/>
      <c r="K169" s="28"/>
      <c r="L169" s="28"/>
      <c r="M169" s="28">
        <f>H169+I169+J169+K169+L169</f>
        <v>200000</v>
      </c>
      <c r="N169" s="28">
        <f>M169-H169</f>
        <v>0</v>
      </c>
      <c r="O169" s="31" t="s">
        <v>354</v>
      </c>
      <c r="P169" s="31" t="s">
        <v>41</v>
      </c>
      <c r="Q169" s="168" t="s">
        <v>379</v>
      </c>
      <c r="R169" s="142">
        <f t="shared" si="10"/>
        <v>448006</v>
      </c>
      <c r="S169" s="328">
        <f t="shared" si="10"/>
        <v>448006</v>
      </c>
      <c r="T169" s="262">
        <f t="shared" si="8"/>
        <v>100</v>
      </c>
    </row>
    <row r="170" spans="1:20" s="27" customFormat="1" ht="50.25" customHeight="1">
      <c r="A170" s="22"/>
      <c r="B170" s="127"/>
      <c r="C170" s="93"/>
      <c r="D170" s="30"/>
      <c r="E170" s="121"/>
      <c r="F170" s="484" t="s">
        <v>449</v>
      </c>
      <c r="G170" s="674"/>
      <c r="H170" s="28"/>
      <c r="I170" s="28"/>
      <c r="J170" s="28"/>
      <c r="K170" s="28"/>
      <c r="L170" s="28"/>
      <c r="M170" s="28"/>
      <c r="N170" s="28"/>
      <c r="O170" s="31" t="s">
        <v>354</v>
      </c>
      <c r="P170" s="31" t="s">
        <v>41</v>
      </c>
      <c r="Q170" s="168" t="s">
        <v>448</v>
      </c>
      <c r="R170" s="142">
        <v>448006</v>
      </c>
      <c r="S170" s="328">
        <v>448006</v>
      </c>
      <c r="T170" s="262">
        <f t="shared" si="8"/>
        <v>100</v>
      </c>
    </row>
    <row r="171" spans="1:20" s="54" customFormat="1" ht="39" customHeight="1">
      <c r="A171" s="128"/>
      <c r="B171" s="126"/>
      <c r="C171" s="126"/>
      <c r="D171" s="53"/>
      <c r="E171" s="123"/>
      <c r="F171" s="729" t="s">
        <v>355</v>
      </c>
      <c r="G171" s="730"/>
      <c r="H171" s="19"/>
      <c r="I171" s="19"/>
      <c r="J171" s="19"/>
      <c r="K171" s="19"/>
      <c r="L171" s="19"/>
      <c r="M171" s="19"/>
      <c r="N171" s="19"/>
      <c r="O171" s="20" t="s">
        <v>353</v>
      </c>
      <c r="P171" s="20" t="s">
        <v>473</v>
      </c>
      <c r="Q171" s="351" t="s">
        <v>309</v>
      </c>
      <c r="R171" s="360">
        <f>R158</f>
        <v>1742797.56</v>
      </c>
      <c r="S171" s="405">
        <f>S158</f>
        <v>1470076.92</v>
      </c>
      <c r="T171" s="260">
        <f t="shared" si="8"/>
        <v>84.351559454788301</v>
      </c>
    </row>
    <row r="172" spans="1:20" s="54" customFormat="1" ht="19.5" customHeight="1">
      <c r="A172" s="55" t="s">
        <v>339</v>
      </c>
      <c r="B172" s="479" t="s">
        <v>340</v>
      </c>
      <c r="C172" s="479"/>
      <c r="D172" s="53" t="s">
        <v>341</v>
      </c>
      <c r="E172" s="123"/>
      <c r="F172" s="670" t="s">
        <v>342</v>
      </c>
      <c r="G172" s="671"/>
      <c r="H172" s="19"/>
      <c r="I172" s="19"/>
      <c r="J172" s="19"/>
      <c r="K172" s="19"/>
      <c r="L172" s="19"/>
      <c r="M172" s="28"/>
      <c r="N172" s="28">
        <f>M172-H172</f>
        <v>0</v>
      </c>
      <c r="O172" s="20" t="s">
        <v>341</v>
      </c>
      <c r="P172" s="20"/>
      <c r="Q172" s="351"/>
      <c r="R172" s="140"/>
      <c r="S172" s="373"/>
      <c r="T172" s="260"/>
    </row>
    <row r="173" spans="1:20" s="54" customFormat="1" ht="19.5" customHeight="1">
      <c r="A173" s="228"/>
      <c r="B173" s="186"/>
      <c r="C173" s="186"/>
      <c r="D173" s="53"/>
      <c r="E173" s="123"/>
      <c r="F173" s="687" t="s">
        <v>496</v>
      </c>
      <c r="G173" s="677"/>
      <c r="H173" s="192"/>
      <c r="I173" s="19"/>
      <c r="J173" s="19"/>
      <c r="K173" s="19"/>
      <c r="L173" s="19"/>
      <c r="M173" s="28"/>
      <c r="N173" s="28"/>
      <c r="O173" s="139" t="s">
        <v>497</v>
      </c>
      <c r="P173" s="20" t="s">
        <v>473</v>
      </c>
      <c r="Q173" s="355" t="s">
        <v>309</v>
      </c>
      <c r="R173" s="260">
        <f>R177</f>
        <v>482675</v>
      </c>
      <c r="S173" s="303">
        <f>S177</f>
        <v>0</v>
      </c>
      <c r="T173" s="260">
        <f t="shared" si="8"/>
        <v>0</v>
      </c>
    </row>
    <row r="174" spans="1:20" s="54" customFormat="1" ht="31.5" customHeight="1">
      <c r="A174" s="228"/>
      <c r="B174" s="186"/>
      <c r="C174" s="186"/>
      <c r="D174" s="53"/>
      <c r="E174" s="123"/>
      <c r="F174" s="491" t="s">
        <v>412</v>
      </c>
      <c r="G174" s="491"/>
      <c r="H174" s="491"/>
      <c r="I174" s="19"/>
      <c r="J174" s="19"/>
      <c r="K174" s="19"/>
      <c r="L174" s="19"/>
      <c r="M174" s="28"/>
      <c r="N174" s="28"/>
      <c r="O174" s="133" t="s">
        <v>497</v>
      </c>
      <c r="P174" s="133" t="s">
        <v>471</v>
      </c>
      <c r="Q174" s="294" t="s">
        <v>309</v>
      </c>
      <c r="R174" s="262">
        <f t="shared" ref="R174:S178" si="11">R175</f>
        <v>482675</v>
      </c>
      <c r="S174" s="302">
        <f t="shared" si="11"/>
        <v>0</v>
      </c>
      <c r="T174" s="262">
        <f t="shared" si="8"/>
        <v>0</v>
      </c>
    </row>
    <row r="175" spans="1:20" s="54" customFormat="1" ht="36" customHeight="1">
      <c r="A175" s="228"/>
      <c r="B175" s="186"/>
      <c r="C175" s="186"/>
      <c r="D175" s="53"/>
      <c r="E175" s="123"/>
      <c r="F175" s="491" t="s">
        <v>413</v>
      </c>
      <c r="G175" s="491"/>
      <c r="H175" s="225"/>
      <c r="I175" s="19"/>
      <c r="J175" s="19"/>
      <c r="K175" s="19"/>
      <c r="L175" s="19"/>
      <c r="M175" s="28"/>
      <c r="N175" s="28"/>
      <c r="O175" s="133" t="s">
        <v>497</v>
      </c>
      <c r="P175" s="133" t="s">
        <v>472</v>
      </c>
      <c r="Q175" s="294" t="s">
        <v>309</v>
      </c>
      <c r="R175" s="262">
        <f>R177</f>
        <v>482675</v>
      </c>
      <c r="S175" s="302">
        <f>S177</f>
        <v>0</v>
      </c>
      <c r="T175" s="262">
        <f t="shared" si="8"/>
        <v>0</v>
      </c>
    </row>
    <row r="176" spans="1:20" s="54" customFormat="1" ht="36" customHeight="1">
      <c r="A176" s="228"/>
      <c r="B176" s="186"/>
      <c r="C176" s="186"/>
      <c r="D176" s="53"/>
      <c r="E176" s="123"/>
      <c r="F176" s="518" t="s">
        <v>38</v>
      </c>
      <c r="G176" s="522"/>
      <c r="H176" s="225"/>
      <c r="I176" s="19"/>
      <c r="J176" s="19"/>
      <c r="K176" s="19"/>
      <c r="L176" s="19"/>
      <c r="M176" s="28"/>
      <c r="N176" s="28"/>
      <c r="O176" s="133" t="s">
        <v>497</v>
      </c>
      <c r="P176" s="133" t="s">
        <v>39</v>
      </c>
      <c r="Q176" s="294" t="s">
        <v>309</v>
      </c>
      <c r="R176" s="262">
        <f>R177</f>
        <v>482675</v>
      </c>
      <c r="S176" s="302">
        <f>S177</f>
        <v>0</v>
      </c>
      <c r="T176" s="262">
        <f t="shared" si="8"/>
        <v>0</v>
      </c>
    </row>
    <row r="177" spans="1:21" s="54" customFormat="1" ht="97.5" customHeight="1">
      <c r="A177" s="228"/>
      <c r="B177" s="186"/>
      <c r="C177" s="186"/>
      <c r="D177" s="53"/>
      <c r="E177" s="123"/>
      <c r="F177" s="491" t="s">
        <v>470</v>
      </c>
      <c r="G177" s="677"/>
      <c r="H177" s="258"/>
      <c r="I177" s="19"/>
      <c r="J177" s="19"/>
      <c r="K177" s="19"/>
      <c r="L177" s="19"/>
      <c r="M177" s="28"/>
      <c r="N177" s="28"/>
      <c r="O177" s="133" t="s">
        <v>497</v>
      </c>
      <c r="P177" s="145" t="s">
        <v>144</v>
      </c>
      <c r="Q177" s="294" t="s">
        <v>309</v>
      </c>
      <c r="R177" s="262">
        <f t="shared" si="11"/>
        <v>482675</v>
      </c>
      <c r="S177" s="302">
        <f t="shared" si="11"/>
        <v>0</v>
      </c>
      <c r="T177" s="262">
        <f t="shared" si="8"/>
        <v>0</v>
      </c>
    </row>
    <row r="178" spans="1:21" s="54" customFormat="1" ht="36.75" customHeight="1">
      <c r="A178" s="228"/>
      <c r="B178" s="186"/>
      <c r="C178" s="186"/>
      <c r="D178" s="53"/>
      <c r="E178" s="123"/>
      <c r="F178" s="491" t="s">
        <v>380</v>
      </c>
      <c r="G178" s="677"/>
      <c r="H178" s="258"/>
      <c r="I178" s="19"/>
      <c r="J178" s="19"/>
      <c r="K178" s="19"/>
      <c r="L178" s="19"/>
      <c r="M178" s="28"/>
      <c r="N178" s="28"/>
      <c r="O178" s="133" t="s">
        <v>497</v>
      </c>
      <c r="P178" s="145" t="s">
        <v>144</v>
      </c>
      <c r="Q178" s="294" t="s">
        <v>379</v>
      </c>
      <c r="R178" s="262">
        <f t="shared" si="11"/>
        <v>482675</v>
      </c>
      <c r="S178" s="302">
        <f t="shared" si="11"/>
        <v>0</v>
      </c>
      <c r="T178" s="262">
        <f t="shared" si="8"/>
        <v>0</v>
      </c>
    </row>
    <row r="179" spans="1:21" s="54" customFormat="1" ht="19.5" customHeight="1">
      <c r="A179" s="228"/>
      <c r="B179" s="186"/>
      <c r="C179" s="186"/>
      <c r="D179" s="53"/>
      <c r="E179" s="123"/>
      <c r="F179" s="566" t="s">
        <v>449</v>
      </c>
      <c r="G179" s="678"/>
      <c r="H179" s="315"/>
      <c r="I179" s="189"/>
      <c r="J179" s="189"/>
      <c r="K179" s="189"/>
      <c r="L179" s="189"/>
      <c r="M179" s="148"/>
      <c r="N179" s="243"/>
      <c r="O179" s="133" t="s">
        <v>497</v>
      </c>
      <c r="P179" s="145" t="s">
        <v>144</v>
      </c>
      <c r="Q179" s="133" t="s">
        <v>448</v>
      </c>
      <c r="R179" s="262">
        <v>482675</v>
      </c>
      <c r="S179" s="302">
        <v>0</v>
      </c>
      <c r="T179" s="262">
        <f t="shared" si="8"/>
        <v>0</v>
      </c>
    </row>
    <row r="180" spans="1:21" s="54" customFormat="1" ht="19.5" customHeight="1">
      <c r="A180" s="228"/>
      <c r="B180" s="186"/>
      <c r="C180" s="186"/>
      <c r="D180" s="53"/>
      <c r="E180" s="123"/>
      <c r="F180" s="687" t="s">
        <v>438</v>
      </c>
      <c r="G180" s="677"/>
      <c r="H180" s="362"/>
      <c r="I180" s="162"/>
      <c r="J180" s="162"/>
      <c r="K180" s="162"/>
      <c r="L180" s="162"/>
      <c r="M180" s="177"/>
      <c r="N180" s="177"/>
      <c r="O180" s="164" t="s">
        <v>436</v>
      </c>
      <c r="P180" s="164" t="s">
        <v>473</v>
      </c>
      <c r="Q180" s="363" t="s">
        <v>437</v>
      </c>
      <c r="R180" s="140">
        <f>R181+R190</f>
        <v>113497</v>
      </c>
      <c r="S180" s="373">
        <f>S181+S190</f>
        <v>110274</v>
      </c>
      <c r="T180" s="260">
        <f t="shared" si="8"/>
        <v>97.160277364159413</v>
      </c>
    </row>
    <row r="181" spans="1:21" s="54" customFormat="1" ht="49.5" customHeight="1">
      <c r="A181" s="228"/>
      <c r="B181" s="186"/>
      <c r="C181" s="186"/>
      <c r="D181" s="53"/>
      <c r="E181" s="123"/>
      <c r="F181" s="581" t="s">
        <v>170</v>
      </c>
      <c r="G181" s="763"/>
      <c r="H181" s="19"/>
      <c r="I181" s="19"/>
      <c r="J181" s="19"/>
      <c r="K181" s="19"/>
      <c r="L181" s="19"/>
      <c r="M181" s="28"/>
      <c r="N181" s="28"/>
      <c r="O181" s="31" t="s">
        <v>436</v>
      </c>
      <c r="P181" s="31" t="s">
        <v>482</v>
      </c>
      <c r="Q181" s="168" t="s">
        <v>309</v>
      </c>
      <c r="R181" s="142">
        <f>R182</f>
        <v>110274</v>
      </c>
      <c r="S181" s="328">
        <f>S182</f>
        <v>110274</v>
      </c>
      <c r="T181" s="262">
        <f t="shared" si="8"/>
        <v>100</v>
      </c>
    </row>
    <row r="182" spans="1:21" s="54" customFormat="1" ht="33" customHeight="1">
      <c r="A182" s="228"/>
      <c r="B182" s="186"/>
      <c r="C182" s="186"/>
      <c r="D182" s="53"/>
      <c r="E182" s="123"/>
      <c r="F182" s="541" t="s">
        <v>171</v>
      </c>
      <c r="G182" s="766"/>
      <c r="H182" s="19"/>
      <c r="I182" s="19"/>
      <c r="J182" s="19"/>
      <c r="K182" s="19"/>
      <c r="L182" s="19"/>
      <c r="M182" s="28"/>
      <c r="N182" s="28"/>
      <c r="O182" s="31" t="s">
        <v>439</v>
      </c>
      <c r="P182" s="31" t="s">
        <v>508</v>
      </c>
      <c r="Q182" s="168" t="s">
        <v>309</v>
      </c>
      <c r="R182" s="142">
        <f>R183</f>
        <v>110274</v>
      </c>
      <c r="S182" s="328">
        <f>S183</f>
        <v>110274</v>
      </c>
      <c r="T182" s="262">
        <f t="shared" si="8"/>
        <v>100</v>
      </c>
      <c r="U182" s="401"/>
    </row>
    <row r="183" spans="1:21" s="54" customFormat="1" ht="46.5" customHeight="1">
      <c r="A183" s="228"/>
      <c r="B183" s="186"/>
      <c r="C183" s="186"/>
      <c r="D183" s="53"/>
      <c r="E183" s="123"/>
      <c r="F183" s="573" t="s">
        <v>45</v>
      </c>
      <c r="G183" s="765"/>
      <c r="H183" s="19"/>
      <c r="I183" s="19"/>
      <c r="J183" s="19"/>
      <c r="K183" s="19"/>
      <c r="L183" s="19"/>
      <c r="M183" s="28"/>
      <c r="N183" s="28"/>
      <c r="O183" s="31" t="s">
        <v>439</v>
      </c>
      <c r="P183" s="31" t="s">
        <v>145</v>
      </c>
      <c r="Q183" s="168" t="s">
        <v>309</v>
      </c>
      <c r="R183" s="142">
        <f>R184+R187</f>
        <v>110274</v>
      </c>
      <c r="S183" s="328">
        <f>S184+S187</f>
        <v>110274</v>
      </c>
      <c r="T183" s="262">
        <f t="shared" si="8"/>
        <v>100</v>
      </c>
    </row>
    <row r="184" spans="1:21" s="54" customFormat="1" ht="61.5" customHeight="1">
      <c r="A184" s="228"/>
      <c r="B184" s="186"/>
      <c r="C184" s="186"/>
      <c r="D184" s="53"/>
      <c r="E184" s="123"/>
      <c r="F184" s="484" t="s">
        <v>441</v>
      </c>
      <c r="G184" s="674"/>
      <c r="H184" s="28"/>
      <c r="I184" s="28"/>
      <c r="J184" s="28"/>
      <c r="K184" s="28"/>
      <c r="L184" s="28"/>
      <c r="M184" s="28"/>
      <c r="N184" s="28"/>
      <c r="O184" s="31" t="s">
        <v>436</v>
      </c>
      <c r="P184" s="31" t="s">
        <v>146</v>
      </c>
      <c r="Q184" s="168" t="s">
        <v>309</v>
      </c>
      <c r="R184" s="142">
        <f>R185</f>
        <v>10710</v>
      </c>
      <c r="S184" s="328">
        <f>S185</f>
        <v>10710</v>
      </c>
      <c r="T184" s="262">
        <f t="shared" si="8"/>
        <v>100</v>
      </c>
    </row>
    <row r="185" spans="1:21" s="54" customFormat="1" ht="19.5" customHeight="1">
      <c r="A185" s="228"/>
      <c r="B185" s="186"/>
      <c r="C185" s="186"/>
      <c r="D185" s="53"/>
      <c r="E185" s="123"/>
      <c r="F185" s="484" t="s">
        <v>382</v>
      </c>
      <c r="G185" s="674"/>
      <c r="H185" s="28"/>
      <c r="I185" s="28"/>
      <c r="J185" s="28"/>
      <c r="K185" s="28"/>
      <c r="L185" s="28"/>
      <c r="M185" s="28"/>
      <c r="N185" s="28"/>
      <c r="O185" s="31" t="s">
        <v>436</v>
      </c>
      <c r="P185" s="31" t="s">
        <v>146</v>
      </c>
      <c r="Q185" s="168" t="s">
        <v>383</v>
      </c>
      <c r="R185" s="142">
        <f>R186</f>
        <v>10710</v>
      </c>
      <c r="S185" s="328">
        <f>S186</f>
        <v>10710</v>
      </c>
      <c r="T185" s="262">
        <f t="shared" si="8"/>
        <v>100</v>
      </c>
    </row>
    <row r="186" spans="1:21" s="54" customFormat="1" ht="69" customHeight="1">
      <c r="A186" s="228"/>
      <c r="B186" s="186"/>
      <c r="C186" s="186"/>
      <c r="D186" s="53"/>
      <c r="E186" s="123"/>
      <c r="F186" s="505" t="s">
        <v>466</v>
      </c>
      <c r="G186" s="506"/>
      <c r="H186" s="28"/>
      <c r="I186" s="28"/>
      <c r="J186" s="28"/>
      <c r="K186" s="28"/>
      <c r="L186" s="28"/>
      <c r="M186" s="28"/>
      <c r="N186" s="28"/>
      <c r="O186" s="31" t="s">
        <v>436</v>
      </c>
      <c r="P186" s="31" t="s">
        <v>146</v>
      </c>
      <c r="Q186" s="168" t="s">
        <v>440</v>
      </c>
      <c r="R186" s="142">
        <v>10710</v>
      </c>
      <c r="S186" s="328">
        <v>10710</v>
      </c>
      <c r="T186" s="262">
        <f t="shared" si="8"/>
        <v>100</v>
      </c>
    </row>
    <row r="187" spans="1:21" s="54" customFormat="1" ht="69" customHeight="1">
      <c r="A187" s="228"/>
      <c r="B187" s="186"/>
      <c r="C187" s="186"/>
      <c r="D187" s="53"/>
      <c r="E187" s="123"/>
      <c r="F187" s="484" t="s">
        <v>516</v>
      </c>
      <c r="G187" s="486" t="s">
        <v>517</v>
      </c>
      <c r="H187" s="222"/>
      <c r="I187" s="28"/>
      <c r="J187" s="28"/>
      <c r="K187" s="28"/>
      <c r="L187" s="28"/>
      <c r="M187" s="28"/>
      <c r="N187" s="28"/>
      <c r="O187" s="31" t="s">
        <v>436</v>
      </c>
      <c r="P187" s="31" t="s">
        <v>518</v>
      </c>
      <c r="Q187" s="168" t="s">
        <v>309</v>
      </c>
      <c r="R187" s="142">
        <f>R188</f>
        <v>99564</v>
      </c>
      <c r="S187" s="328">
        <f>S188</f>
        <v>99564</v>
      </c>
      <c r="T187" s="262">
        <f t="shared" si="8"/>
        <v>100</v>
      </c>
    </row>
    <row r="188" spans="1:21" s="54" customFormat="1" ht="28.5" customHeight="1">
      <c r="A188" s="228"/>
      <c r="B188" s="186"/>
      <c r="C188" s="186"/>
      <c r="D188" s="53"/>
      <c r="E188" s="123"/>
      <c r="F188" s="484" t="s">
        <v>382</v>
      </c>
      <c r="G188" s="486"/>
      <c r="H188" s="222"/>
      <c r="I188" s="28"/>
      <c r="J188" s="28"/>
      <c r="K188" s="28"/>
      <c r="L188" s="28"/>
      <c r="M188" s="28"/>
      <c r="N188" s="28"/>
      <c r="O188" s="31" t="s">
        <v>436</v>
      </c>
      <c r="P188" s="31" t="s">
        <v>518</v>
      </c>
      <c r="Q188" s="168" t="s">
        <v>383</v>
      </c>
      <c r="R188" s="142">
        <f>R189</f>
        <v>99564</v>
      </c>
      <c r="S188" s="328">
        <f>S189</f>
        <v>99564</v>
      </c>
      <c r="T188" s="262">
        <f t="shared" si="8"/>
        <v>100</v>
      </c>
    </row>
    <row r="189" spans="1:21" s="54" customFormat="1" ht="69" customHeight="1">
      <c r="A189" s="228"/>
      <c r="B189" s="186"/>
      <c r="C189" s="186"/>
      <c r="D189" s="53"/>
      <c r="E189" s="123"/>
      <c r="F189" s="505" t="s">
        <v>466</v>
      </c>
      <c r="G189" s="506"/>
      <c r="H189" s="222"/>
      <c r="I189" s="28"/>
      <c r="J189" s="28"/>
      <c r="K189" s="28"/>
      <c r="L189" s="28"/>
      <c r="M189" s="28"/>
      <c r="N189" s="28"/>
      <c r="O189" s="31" t="s">
        <v>436</v>
      </c>
      <c r="P189" s="31" t="s">
        <v>518</v>
      </c>
      <c r="Q189" s="168" t="s">
        <v>440</v>
      </c>
      <c r="R189" s="328">
        <v>99564</v>
      </c>
      <c r="S189" s="328">
        <v>99564</v>
      </c>
      <c r="T189" s="262">
        <f t="shared" si="8"/>
        <v>100</v>
      </c>
    </row>
    <row r="190" spans="1:21" s="54" customFormat="1" ht="33" customHeight="1">
      <c r="A190" s="228"/>
      <c r="B190" s="186"/>
      <c r="C190" s="186"/>
      <c r="D190" s="53"/>
      <c r="E190" s="123"/>
      <c r="F190" s="491" t="s">
        <v>412</v>
      </c>
      <c r="G190" s="491"/>
      <c r="H190" s="491"/>
      <c r="I190" s="28"/>
      <c r="J190" s="28"/>
      <c r="K190" s="28"/>
      <c r="L190" s="28"/>
      <c r="M190" s="28"/>
      <c r="N190" s="28"/>
      <c r="O190" s="31" t="s">
        <v>436</v>
      </c>
      <c r="P190" s="31" t="s">
        <v>471</v>
      </c>
      <c r="Q190" s="168" t="s">
        <v>309</v>
      </c>
      <c r="R190" s="142">
        <f t="shared" ref="R190:S194" si="12">R191</f>
        <v>3223</v>
      </c>
      <c r="S190" s="328">
        <f t="shared" si="12"/>
        <v>0</v>
      </c>
      <c r="T190" s="262">
        <f t="shared" si="8"/>
        <v>0</v>
      </c>
    </row>
    <row r="191" spans="1:21" s="54" customFormat="1" ht="39" customHeight="1">
      <c r="A191" s="228"/>
      <c r="B191" s="186"/>
      <c r="C191" s="186"/>
      <c r="D191" s="53"/>
      <c r="E191" s="123"/>
      <c r="F191" s="491" t="s">
        <v>413</v>
      </c>
      <c r="G191" s="491"/>
      <c r="H191" s="225"/>
      <c r="I191" s="28"/>
      <c r="J191" s="28"/>
      <c r="K191" s="28"/>
      <c r="L191" s="28"/>
      <c r="M191" s="28"/>
      <c r="N191" s="28"/>
      <c r="O191" s="31" t="s">
        <v>436</v>
      </c>
      <c r="P191" s="31" t="s">
        <v>472</v>
      </c>
      <c r="Q191" s="168" t="s">
        <v>309</v>
      </c>
      <c r="R191" s="142">
        <f t="shared" si="12"/>
        <v>3223</v>
      </c>
      <c r="S191" s="328">
        <f t="shared" si="12"/>
        <v>0</v>
      </c>
      <c r="T191" s="262">
        <f t="shared" si="8"/>
        <v>0</v>
      </c>
    </row>
    <row r="192" spans="1:21" s="54" customFormat="1" ht="36.75" customHeight="1">
      <c r="A192" s="228"/>
      <c r="B192" s="186"/>
      <c r="C192" s="186"/>
      <c r="D192" s="53"/>
      <c r="E192" s="123"/>
      <c r="F192" s="484" t="s">
        <v>38</v>
      </c>
      <c r="G192" s="674"/>
      <c r="H192" s="225"/>
      <c r="I192" s="28"/>
      <c r="J192" s="28"/>
      <c r="K192" s="28"/>
      <c r="L192" s="28"/>
      <c r="M192" s="28"/>
      <c r="N192" s="28"/>
      <c r="O192" s="31" t="s">
        <v>436</v>
      </c>
      <c r="P192" s="31" t="s">
        <v>39</v>
      </c>
      <c r="Q192" s="168" t="s">
        <v>309</v>
      </c>
      <c r="R192" s="142">
        <f t="shared" si="12"/>
        <v>3223</v>
      </c>
      <c r="S192" s="328">
        <f t="shared" si="12"/>
        <v>0</v>
      </c>
      <c r="T192" s="262">
        <f t="shared" ref="T192:T255" si="13">S192/R192*100</f>
        <v>0</v>
      </c>
    </row>
    <row r="193" spans="1:20" s="54" customFormat="1" ht="172.5" customHeight="1">
      <c r="A193" s="228"/>
      <c r="B193" s="186"/>
      <c r="C193" s="186"/>
      <c r="D193" s="53"/>
      <c r="E193" s="123"/>
      <c r="F193" s="495" t="s">
        <v>139</v>
      </c>
      <c r="G193" s="686"/>
      <c r="H193" s="28"/>
      <c r="I193" s="28"/>
      <c r="J193" s="28"/>
      <c r="K193" s="28"/>
      <c r="L193" s="28"/>
      <c r="M193" s="28"/>
      <c r="N193" s="28"/>
      <c r="O193" s="31" t="s">
        <v>436</v>
      </c>
      <c r="P193" s="31" t="s">
        <v>140</v>
      </c>
      <c r="Q193" s="168" t="s">
        <v>309</v>
      </c>
      <c r="R193" s="142">
        <f t="shared" si="12"/>
        <v>3223</v>
      </c>
      <c r="S193" s="328">
        <f t="shared" si="12"/>
        <v>0</v>
      </c>
      <c r="T193" s="262">
        <f t="shared" si="13"/>
        <v>0</v>
      </c>
    </row>
    <row r="194" spans="1:20" s="54" customFormat="1" ht="69" customHeight="1">
      <c r="A194" s="228"/>
      <c r="B194" s="186"/>
      <c r="C194" s="186"/>
      <c r="D194" s="53"/>
      <c r="E194" s="123"/>
      <c r="F194" s="475" t="s">
        <v>376</v>
      </c>
      <c r="G194" s="677"/>
      <c r="H194" s="28"/>
      <c r="I194" s="28"/>
      <c r="J194" s="28"/>
      <c r="K194" s="28"/>
      <c r="L194" s="28"/>
      <c r="M194" s="28"/>
      <c r="N194" s="28"/>
      <c r="O194" s="31" t="s">
        <v>436</v>
      </c>
      <c r="P194" s="31" t="s">
        <v>140</v>
      </c>
      <c r="Q194" s="168" t="s">
        <v>377</v>
      </c>
      <c r="R194" s="142">
        <f t="shared" si="12"/>
        <v>3223</v>
      </c>
      <c r="S194" s="328">
        <f t="shared" si="12"/>
        <v>0</v>
      </c>
      <c r="T194" s="262">
        <f t="shared" si="13"/>
        <v>0</v>
      </c>
    </row>
    <row r="195" spans="1:20" s="54" customFormat="1" ht="48.75" customHeight="1">
      <c r="A195" s="228"/>
      <c r="B195" s="186"/>
      <c r="C195" s="186"/>
      <c r="D195" s="53"/>
      <c r="E195" s="123"/>
      <c r="F195" s="520" t="s">
        <v>446</v>
      </c>
      <c r="G195" s="711"/>
      <c r="H195" s="28"/>
      <c r="I195" s="28"/>
      <c r="J195" s="28"/>
      <c r="K195" s="28"/>
      <c r="L195" s="28"/>
      <c r="M195" s="28"/>
      <c r="N195" s="28"/>
      <c r="O195" s="31" t="s">
        <v>436</v>
      </c>
      <c r="P195" s="31" t="s">
        <v>140</v>
      </c>
      <c r="Q195" s="168" t="s">
        <v>447</v>
      </c>
      <c r="R195" s="142">
        <v>3223</v>
      </c>
      <c r="S195" s="328">
        <v>0</v>
      </c>
      <c r="T195" s="262">
        <f t="shared" si="13"/>
        <v>0</v>
      </c>
    </row>
    <row r="196" spans="1:20" s="4" customFormat="1" ht="22.5" customHeight="1">
      <c r="A196" s="57"/>
      <c r="B196" s="72"/>
      <c r="C196" s="72"/>
      <c r="D196" s="45"/>
      <c r="E196" s="122"/>
      <c r="F196" s="690" t="s">
        <v>392</v>
      </c>
      <c r="G196" s="699"/>
      <c r="H196" s="19"/>
      <c r="I196" s="19"/>
      <c r="J196" s="19"/>
      <c r="K196" s="19"/>
      <c r="L196" s="19"/>
      <c r="M196" s="19"/>
      <c r="N196" s="19"/>
      <c r="O196" s="20" t="s">
        <v>393</v>
      </c>
      <c r="P196" s="20" t="s">
        <v>473</v>
      </c>
      <c r="Q196" s="351" t="s">
        <v>309</v>
      </c>
      <c r="R196" s="140">
        <f>R197+R211</f>
        <v>22314803.810000002</v>
      </c>
      <c r="S196" s="373">
        <f>S197+S211</f>
        <v>20300250.5</v>
      </c>
      <c r="T196" s="260">
        <f t="shared" si="13"/>
        <v>90.972121793438248</v>
      </c>
    </row>
    <row r="197" spans="1:20" s="4" customFormat="1" ht="52.5" customHeight="1">
      <c r="A197" s="57"/>
      <c r="B197" s="72"/>
      <c r="C197" s="72"/>
      <c r="D197" s="45"/>
      <c r="E197" s="122"/>
      <c r="F197" s="541" t="s">
        <v>170</v>
      </c>
      <c r="G197" s="766"/>
      <c r="H197" s="19"/>
      <c r="I197" s="19"/>
      <c r="J197" s="19"/>
      <c r="K197" s="19"/>
      <c r="L197" s="19"/>
      <c r="M197" s="19"/>
      <c r="N197" s="19"/>
      <c r="O197" s="31" t="s">
        <v>393</v>
      </c>
      <c r="P197" s="31" t="s">
        <v>482</v>
      </c>
      <c r="Q197" s="168" t="s">
        <v>309</v>
      </c>
      <c r="R197" s="142">
        <f>R198</f>
        <v>21475602.390000001</v>
      </c>
      <c r="S197" s="328">
        <f>S198</f>
        <v>19462063.030000001</v>
      </c>
      <c r="T197" s="262">
        <f t="shared" si="13"/>
        <v>90.62406109298432</v>
      </c>
    </row>
    <row r="198" spans="1:20" s="4" customFormat="1" ht="51" customHeight="1">
      <c r="A198" s="57"/>
      <c r="B198" s="72"/>
      <c r="C198" s="72"/>
      <c r="D198" s="45"/>
      <c r="E198" s="122"/>
      <c r="F198" s="525" t="s">
        <v>220</v>
      </c>
      <c r="G198" s="580"/>
      <c r="H198" s="19"/>
      <c r="I198" s="19"/>
      <c r="J198" s="19"/>
      <c r="K198" s="19"/>
      <c r="L198" s="19"/>
      <c r="M198" s="19"/>
      <c r="N198" s="19"/>
      <c r="O198" s="31" t="s">
        <v>393</v>
      </c>
      <c r="P198" s="31" t="s">
        <v>483</v>
      </c>
      <c r="Q198" s="168" t="s">
        <v>309</v>
      </c>
      <c r="R198" s="142">
        <f>R199</f>
        <v>21475602.390000001</v>
      </c>
      <c r="S198" s="328">
        <f>S199</f>
        <v>19462063.030000001</v>
      </c>
      <c r="T198" s="262">
        <f t="shared" si="13"/>
        <v>90.62406109298432</v>
      </c>
    </row>
    <row r="199" spans="1:20" s="4" customFormat="1" ht="51" customHeight="1">
      <c r="A199" s="57"/>
      <c r="B199" s="72"/>
      <c r="C199" s="72"/>
      <c r="D199" s="45"/>
      <c r="E199" s="122"/>
      <c r="F199" s="515" t="s">
        <v>195</v>
      </c>
      <c r="G199" s="694"/>
      <c r="H199" s="19"/>
      <c r="I199" s="19"/>
      <c r="J199" s="19"/>
      <c r="K199" s="19"/>
      <c r="L199" s="19"/>
      <c r="M199" s="19"/>
      <c r="N199" s="19"/>
      <c r="O199" s="31" t="s">
        <v>393</v>
      </c>
      <c r="P199" s="31" t="s">
        <v>167</v>
      </c>
      <c r="Q199" s="168" t="s">
        <v>309</v>
      </c>
      <c r="R199" s="142">
        <f>R201+R204+R207+R210</f>
        <v>21475602.390000001</v>
      </c>
      <c r="S199" s="328">
        <f>S201+S204+S207+S210</f>
        <v>19462063.030000001</v>
      </c>
      <c r="T199" s="262">
        <f t="shared" si="13"/>
        <v>90.62406109298432</v>
      </c>
    </row>
    <row r="200" spans="1:20" s="4" customFormat="1" ht="99.75" customHeight="1">
      <c r="A200" s="57"/>
      <c r="B200" s="72"/>
      <c r="C200" s="72"/>
      <c r="D200" s="45"/>
      <c r="E200" s="122"/>
      <c r="F200" s="484" t="s">
        <v>435</v>
      </c>
      <c r="G200" s="674"/>
      <c r="H200" s="28"/>
      <c r="I200" s="19"/>
      <c r="J200" s="19"/>
      <c r="K200" s="19"/>
      <c r="L200" s="19"/>
      <c r="M200" s="28"/>
      <c r="N200" s="28"/>
      <c r="O200" s="31" t="s">
        <v>393</v>
      </c>
      <c r="P200" s="31" t="s">
        <v>168</v>
      </c>
      <c r="Q200" s="168" t="s">
        <v>309</v>
      </c>
      <c r="R200" s="142">
        <f>R201</f>
        <v>13959107.539999999</v>
      </c>
      <c r="S200" s="328">
        <f>S201</f>
        <v>11945568.18</v>
      </c>
      <c r="T200" s="262">
        <f t="shared" si="13"/>
        <v>85.575443457039242</v>
      </c>
    </row>
    <row r="201" spans="1:20" s="4" customFormat="1" ht="32.25" customHeight="1">
      <c r="A201" s="57"/>
      <c r="B201" s="72"/>
      <c r="C201" s="72"/>
      <c r="D201" s="45"/>
      <c r="E201" s="122"/>
      <c r="F201" s="484" t="s">
        <v>380</v>
      </c>
      <c r="G201" s="674"/>
      <c r="H201" s="28"/>
      <c r="I201" s="19"/>
      <c r="J201" s="19"/>
      <c r="K201" s="19"/>
      <c r="L201" s="19"/>
      <c r="M201" s="28"/>
      <c r="N201" s="28"/>
      <c r="O201" s="31" t="s">
        <v>393</v>
      </c>
      <c r="P201" s="31" t="s">
        <v>168</v>
      </c>
      <c r="Q201" s="168" t="s">
        <v>379</v>
      </c>
      <c r="R201" s="142">
        <f>R202</f>
        <v>13959107.539999999</v>
      </c>
      <c r="S201" s="328">
        <f>S202</f>
        <v>11945568.18</v>
      </c>
      <c r="T201" s="262">
        <f t="shared" si="13"/>
        <v>85.575443457039242</v>
      </c>
    </row>
    <row r="202" spans="1:20" s="4" customFormat="1" ht="48" customHeight="1">
      <c r="A202" s="57"/>
      <c r="B202" s="72"/>
      <c r="C202" s="72"/>
      <c r="D202" s="45"/>
      <c r="E202" s="122"/>
      <c r="F202" s="484" t="s">
        <v>449</v>
      </c>
      <c r="G202" s="674"/>
      <c r="H202" s="28"/>
      <c r="I202" s="19"/>
      <c r="J202" s="19"/>
      <c r="K202" s="19"/>
      <c r="L202" s="19"/>
      <c r="M202" s="28"/>
      <c r="N202" s="28"/>
      <c r="O202" s="31" t="s">
        <v>393</v>
      </c>
      <c r="P202" s="31" t="s">
        <v>168</v>
      </c>
      <c r="Q202" s="168" t="s">
        <v>448</v>
      </c>
      <c r="R202" s="142">
        <v>13959107.539999999</v>
      </c>
      <c r="S202" s="328">
        <v>11945568.18</v>
      </c>
      <c r="T202" s="262">
        <f t="shared" si="13"/>
        <v>85.575443457039242</v>
      </c>
    </row>
    <row r="203" spans="1:20" s="4" customFormat="1" ht="114" customHeight="1">
      <c r="A203" s="57"/>
      <c r="B203" s="72"/>
      <c r="C203" s="72"/>
      <c r="D203" s="45"/>
      <c r="E203" s="122"/>
      <c r="F203" s="484" t="s">
        <v>142</v>
      </c>
      <c r="G203" s="674"/>
      <c r="H203" s="28"/>
      <c r="I203" s="19"/>
      <c r="J203" s="19"/>
      <c r="K203" s="19"/>
      <c r="L203" s="19"/>
      <c r="M203" s="28"/>
      <c r="N203" s="28"/>
      <c r="O203" s="31" t="s">
        <v>393</v>
      </c>
      <c r="P203" s="31" t="s">
        <v>169</v>
      </c>
      <c r="Q203" s="168" t="s">
        <v>379</v>
      </c>
      <c r="R203" s="142">
        <f>R204</f>
        <v>300000</v>
      </c>
      <c r="S203" s="328">
        <f>S204</f>
        <v>300000</v>
      </c>
      <c r="T203" s="262">
        <f t="shared" si="13"/>
        <v>100</v>
      </c>
    </row>
    <row r="204" spans="1:20" s="4" customFormat="1" ht="49.5" customHeight="1">
      <c r="A204" s="57"/>
      <c r="B204" s="72"/>
      <c r="C204" s="72"/>
      <c r="D204" s="45"/>
      <c r="E204" s="122"/>
      <c r="F204" s="484" t="s">
        <v>449</v>
      </c>
      <c r="G204" s="674"/>
      <c r="H204" s="28"/>
      <c r="I204" s="19"/>
      <c r="J204" s="19"/>
      <c r="K204" s="19"/>
      <c r="L204" s="19"/>
      <c r="M204" s="28"/>
      <c r="N204" s="28"/>
      <c r="O204" s="31" t="s">
        <v>393</v>
      </c>
      <c r="P204" s="31" t="s">
        <v>169</v>
      </c>
      <c r="Q204" s="168" t="s">
        <v>448</v>
      </c>
      <c r="R204" s="142">
        <v>300000</v>
      </c>
      <c r="S204" s="328">
        <v>300000</v>
      </c>
      <c r="T204" s="262">
        <f t="shared" si="13"/>
        <v>100</v>
      </c>
    </row>
    <row r="205" spans="1:20" s="4" customFormat="1" ht="52.5" customHeight="1">
      <c r="A205" s="57"/>
      <c r="B205" s="72"/>
      <c r="C205" s="72"/>
      <c r="D205" s="45"/>
      <c r="E205" s="122"/>
      <c r="F205" s="578" t="s">
        <v>67</v>
      </c>
      <c r="G205" s="742"/>
      <c r="O205" s="133" t="s">
        <v>393</v>
      </c>
      <c r="P205" s="133" t="s">
        <v>68</v>
      </c>
      <c r="Q205" s="294" t="s">
        <v>309</v>
      </c>
      <c r="R205" s="262">
        <f>R206</f>
        <v>216494.85</v>
      </c>
      <c r="S205" s="302">
        <f>S206</f>
        <v>216494.85</v>
      </c>
      <c r="T205" s="262">
        <f t="shared" si="13"/>
        <v>100</v>
      </c>
    </row>
    <row r="206" spans="1:20" s="4" customFormat="1" ht="35.25" customHeight="1">
      <c r="A206" s="57"/>
      <c r="B206" s="72"/>
      <c r="C206" s="72"/>
      <c r="D206" s="45"/>
      <c r="E206" s="122"/>
      <c r="F206" s="491" t="s">
        <v>380</v>
      </c>
      <c r="G206" s="677"/>
      <c r="O206" s="133" t="s">
        <v>393</v>
      </c>
      <c r="P206" s="133" t="s">
        <v>68</v>
      </c>
      <c r="Q206" s="294" t="s">
        <v>379</v>
      </c>
      <c r="R206" s="262">
        <f>R207</f>
        <v>216494.85</v>
      </c>
      <c r="S206" s="302">
        <f>S207</f>
        <v>216494.85</v>
      </c>
      <c r="T206" s="262">
        <f t="shared" si="13"/>
        <v>100</v>
      </c>
    </row>
    <row r="207" spans="1:20" s="4" customFormat="1" ht="48" customHeight="1">
      <c r="A207" s="57"/>
      <c r="B207" s="72"/>
      <c r="C207" s="72"/>
      <c r="D207" s="45"/>
      <c r="E207" s="122"/>
      <c r="F207" s="491" t="s">
        <v>449</v>
      </c>
      <c r="G207" s="677"/>
      <c r="O207" s="133" t="s">
        <v>393</v>
      </c>
      <c r="P207" s="133" t="s">
        <v>68</v>
      </c>
      <c r="Q207" s="294" t="s">
        <v>448</v>
      </c>
      <c r="R207" s="262">
        <v>216494.85</v>
      </c>
      <c r="S207" s="302">
        <v>216494.85</v>
      </c>
      <c r="T207" s="262">
        <f t="shared" si="13"/>
        <v>100</v>
      </c>
    </row>
    <row r="208" spans="1:20" s="4" customFormat="1" ht="85.5" customHeight="1">
      <c r="A208" s="57"/>
      <c r="B208" s="72"/>
      <c r="C208" s="72"/>
      <c r="D208" s="45"/>
      <c r="E208" s="122"/>
      <c r="F208" s="576" t="s">
        <v>69</v>
      </c>
      <c r="G208" s="743"/>
      <c r="O208" s="133" t="s">
        <v>393</v>
      </c>
      <c r="P208" s="133" t="s">
        <v>70</v>
      </c>
      <c r="Q208" s="294" t="s">
        <v>309</v>
      </c>
      <c r="R208" s="262">
        <f>R209</f>
        <v>7000000</v>
      </c>
      <c r="S208" s="302">
        <f>S209</f>
        <v>7000000</v>
      </c>
      <c r="T208" s="262">
        <f t="shared" si="13"/>
        <v>100</v>
      </c>
    </row>
    <row r="209" spans="1:20" s="4" customFormat="1" ht="34.5" customHeight="1">
      <c r="A209" s="57"/>
      <c r="B209" s="72"/>
      <c r="C209" s="72"/>
      <c r="D209" s="45"/>
      <c r="E209" s="122"/>
      <c r="F209" s="491" t="s">
        <v>380</v>
      </c>
      <c r="G209" s="677"/>
      <c r="O209" s="133" t="s">
        <v>393</v>
      </c>
      <c r="P209" s="133" t="s">
        <v>70</v>
      </c>
      <c r="Q209" s="294" t="s">
        <v>379</v>
      </c>
      <c r="R209" s="262">
        <f>R210</f>
        <v>7000000</v>
      </c>
      <c r="S209" s="302">
        <f>S210</f>
        <v>7000000</v>
      </c>
      <c r="T209" s="262">
        <f t="shared" si="13"/>
        <v>100</v>
      </c>
    </row>
    <row r="210" spans="1:20" s="4" customFormat="1" ht="49.5" customHeight="1">
      <c r="A210" s="57"/>
      <c r="B210" s="72"/>
      <c r="C210" s="72"/>
      <c r="D210" s="45"/>
      <c r="E210" s="122"/>
      <c r="F210" s="491" t="s">
        <v>449</v>
      </c>
      <c r="G210" s="677"/>
      <c r="O210" s="133" t="s">
        <v>393</v>
      </c>
      <c r="P210" s="133" t="s">
        <v>70</v>
      </c>
      <c r="Q210" s="294" t="s">
        <v>448</v>
      </c>
      <c r="R210" s="262">
        <v>7000000</v>
      </c>
      <c r="S210" s="302">
        <v>7000000</v>
      </c>
      <c r="T210" s="262">
        <f t="shared" si="13"/>
        <v>100</v>
      </c>
    </row>
    <row r="211" spans="1:20" s="4" customFormat="1" ht="38.25" customHeight="1">
      <c r="A211" s="57"/>
      <c r="B211" s="72"/>
      <c r="C211" s="72"/>
      <c r="D211" s="45"/>
      <c r="E211" s="122"/>
      <c r="F211" s="486" t="s">
        <v>412</v>
      </c>
      <c r="G211" s="487"/>
      <c r="H211" s="487"/>
      <c r="I211" s="19"/>
      <c r="J211" s="19"/>
      <c r="K211" s="19"/>
      <c r="L211" s="19"/>
      <c r="M211" s="28"/>
      <c r="N211" s="28"/>
      <c r="O211" s="133" t="s">
        <v>393</v>
      </c>
      <c r="P211" s="31" t="s">
        <v>471</v>
      </c>
      <c r="Q211" s="168" t="s">
        <v>309</v>
      </c>
      <c r="R211" s="262">
        <f>R212</f>
        <v>839201.42</v>
      </c>
      <c r="S211" s="302">
        <f>S212</f>
        <v>838187.47</v>
      </c>
      <c r="T211" s="262">
        <f t="shared" si="13"/>
        <v>99.879176801202263</v>
      </c>
    </row>
    <row r="212" spans="1:20" s="4" customFormat="1" ht="37.5" customHeight="1">
      <c r="A212" s="57"/>
      <c r="B212" s="72"/>
      <c r="C212" s="72"/>
      <c r="D212" s="45"/>
      <c r="E212" s="122"/>
      <c r="F212" s="486" t="s">
        <v>413</v>
      </c>
      <c r="G212" s="487"/>
      <c r="H212" s="25"/>
      <c r="I212" s="19"/>
      <c r="J212" s="19"/>
      <c r="K212" s="19"/>
      <c r="L212" s="19"/>
      <c r="M212" s="28"/>
      <c r="N212" s="28"/>
      <c r="O212" s="133" t="s">
        <v>393</v>
      </c>
      <c r="P212" s="31" t="s">
        <v>472</v>
      </c>
      <c r="Q212" s="168" t="s">
        <v>309</v>
      </c>
      <c r="R212" s="262">
        <f>R214</f>
        <v>839201.42</v>
      </c>
      <c r="S212" s="302">
        <f>S214</f>
        <v>838187.47</v>
      </c>
      <c r="T212" s="262">
        <f t="shared" si="13"/>
        <v>99.879176801202263</v>
      </c>
    </row>
    <row r="213" spans="1:20" s="4" customFormat="1" ht="46.5" customHeight="1">
      <c r="A213" s="57"/>
      <c r="B213" s="72"/>
      <c r="C213" s="72"/>
      <c r="D213" s="45"/>
      <c r="E213" s="122"/>
      <c r="F213" s="515" t="s">
        <v>195</v>
      </c>
      <c r="G213" s="694"/>
      <c r="H213" s="25"/>
      <c r="I213" s="19"/>
      <c r="J213" s="19"/>
      <c r="K213" s="19"/>
      <c r="L213" s="19"/>
      <c r="M213" s="28"/>
      <c r="N213" s="28"/>
      <c r="O213" s="133" t="s">
        <v>393</v>
      </c>
      <c r="P213" s="31" t="s">
        <v>34</v>
      </c>
      <c r="Q213" s="168" t="s">
        <v>309</v>
      </c>
      <c r="R213" s="262">
        <f t="shared" ref="R213:S215" si="14">R214</f>
        <v>839201.42</v>
      </c>
      <c r="S213" s="302">
        <f t="shared" si="14"/>
        <v>838187.47</v>
      </c>
      <c r="T213" s="262">
        <f t="shared" si="13"/>
        <v>99.879176801202263</v>
      </c>
    </row>
    <row r="214" spans="1:20" s="4" customFormat="1" ht="49.5" customHeight="1">
      <c r="A214" s="57"/>
      <c r="B214" s="72"/>
      <c r="C214" s="72"/>
      <c r="D214" s="45"/>
      <c r="E214" s="122"/>
      <c r="F214" s="491" t="s">
        <v>172</v>
      </c>
      <c r="G214" s="677"/>
      <c r="H214" s="28"/>
      <c r="I214" s="19"/>
      <c r="J214" s="19"/>
      <c r="K214" s="19"/>
      <c r="L214" s="19"/>
      <c r="M214" s="28"/>
      <c r="N214" s="28"/>
      <c r="O214" s="133" t="s">
        <v>393</v>
      </c>
      <c r="P214" s="133" t="s">
        <v>173</v>
      </c>
      <c r="Q214" s="294" t="s">
        <v>309</v>
      </c>
      <c r="R214" s="262">
        <f t="shared" si="14"/>
        <v>839201.42</v>
      </c>
      <c r="S214" s="302">
        <f t="shared" si="14"/>
        <v>838187.47</v>
      </c>
      <c r="T214" s="262">
        <f t="shared" si="13"/>
        <v>99.879176801202263</v>
      </c>
    </row>
    <row r="215" spans="1:20" s="4" customFormat="1" ht="40.5" customHeight="1">
      <c r="A215" s="57"/>
      <c r="B215" s="72"/>
      <c r="C215" s="72"/>
      <c r="D215" s="45"/>
      <c r="E215" s="122"/>
      <c r="F215" s="491" t="s">
        <v>380</v>
      </c>
      <c r="G215" s="677"/>
      <c r="H215" s="28"/>
      <c r="I215" s="19"/>
      <c r="J215" s="19"/>
      <c r="K215" s="19"/>
      <c r="L215" s="19"/>
      <c r="M215" s="28"/>
      <c r="N215" s="28"/>
      <c r="O215" s="133" t="s">
        <v>393</v>
      </c>
      <c r="P215" s="133" t="s">
        <v>173</v>
      </c>
      <c r="Q215" s="294" t="s">
        <v>379</v>
      </c>
      <c r="R215" s="262">
        <f t="shared" si="14"/>
        <v>839201.42</v>
      </c>
      <c r="S215" s="302">
        <f t="shared" si="14"/>
        <v>838187.47</v>
      </c>
      <c r="T215" s="262">
        <f t="shared" si="13"/>
        <v>99.879176801202263</v>
      </c>
    </row>
    <row r="216" spans="1:20" s="4" customFormat="1" ht="49.5" customHeight="1">
      <c r="A216" s="57"/>
      <c r="B216" s="72"/>
      <c r="C216" s="72"/>
      <c r="D216" s="45"/>
      <c r="E216" s="122"/>
      <c r="F216" s="491" t="s">
        <v>449</v>
      </c>
      <c r="G216" s="677"/>
      <c r="H216" s="28"/>
      <c r="I216" s="19"/>
      <c r="J216" s="19"/>
      <c r="K216" s="19"/>
      <c r="L216" s="19"/>
      <c r="M216" s="28"/>
      <c r="N216" s="28"/>
      <c r="O216" s="133" t="s">
        <v>393</v>
      </c>
      <c r="P216" s="133" t="s">
        <v>173</v>
      </c>
      <c r="Q216" s="294" t="s">
        <v>448</v>
      </c>
      <c r="R216" s="262">
        <v>839201.42</v>
      </c>
      <c r="S216" s="302">
        <v>838187.47</v>
      </c>
      <c r="T216" s="262">
        <f t="shared" si="13"/>
        <v>99.879176801202263</v>
      </c>
    </row>
    <row r="217" spans="1:20" s="4" customFormat="1" ht="32.25" customHeight="1">
      <c r="A217" s="49"/>
      <c r="B217" s="575"/>
      <c r="C217" s="575"/>
      <c r="D217" s="45" t="s">
        <v>344</v>
      </c>
      <c r="E217" s="122"/>
      <c r="F217" s="670" t="s">
        <v>389</v>
      </c>
      <c r="G217" s="671"/>
      <c r="H217" s="19" t="e">
        <f>#REF!+#REF!+#REF!+#REF!+#REF!+#REF!+#REF!</f>
        <v>#REF!</v>
      </c>
      <c r="I217" s="19" t="e">
        <f>#REF!+#REF!+#REF!+#REF!+#REF!+#REF!+#REF!</f>
        <v>#REF!</v>
      </c>
      <c r="J217" s="19" t="e">
        <f>#REF!+#REF!+#REF!+#REF!+#REF!+#REF!+#REF!</f>
        <v>#REF!</v>
      </c>
      <c r="K217" s="19" t="e">
        <f>#REF!+#REF!+#REF!+#REF!+#REF!+#REF!+#REF!</f>
        <v>#REF!</v>
      </c>
      <c r="L217" s="19" t="e">
        <f>#REF!+#REF!+#REF!+#REF!+#REF!+#REF!+#REF!</f>
        <v>#REF!</v>
      </c>
      <c r="M217" s="19" t="e">
        <f>#REF!+#REF!+#REF!+#REF!+#REF!+#REF!+#REF!</f>
        <v>#REF!</v>
      </c>
      <c r="N217" s="19" t="e">
        <f>#REF!+#REF!+#REF!+#REF!+#REF!+#REF!+#REF!</f>
        <v>#REF!</v>
      </c>
      <c r="O217" s="20" t="s">
        <v>345</v>
      </c>
      <c r="P217" s="20" t="s">
        <v>473</v>
      </c>
      <c r="Q217" s="351" t="s">
        <v>309</v>
      </c>
      <c r="R217" s="192">
        <f>R218</f>
        <v>2308602</v>
      </c>
      <c r="S217" s="404">
        <f>S218</f>
        <v>2308517.36</v>
      </c>
      <c r="T217" s="260">
        <f t="shared" si="13"/>
        <v>99.996333711917416</v>
      </c>
    </row>
    <row r="218" spans="1:20" s="4" customFormat="1" ht="32.25" customHeight="1">
      <c r="A218" s="49"/>
      <c r="B218" s="130"/>
      <c r="C218" s="130"/>
      <c r="D218" s="45"/>
      <c r="E218" s="122"/>
      <c r="F218" s="486" t="s">
        <v>412</v>
      </c>
      <c r="G218" s="487"/>
      <c r="H218" s="487"/>
      <c r="I218" s="19"/>
      <c r="J218" s="19"/>
      <c r="K218" s="19"/>
      <c r="L218" s="19"/>
      <c r="M218" s="19"/>
      <c r="N218" s="19"/>
      <c r="O218" s="31" t="s">
        <v>345</v>
      </c>
      <c r="P218" s="31" t="s">
        <v>471</v>
      </c>
      <c r="Q218" s="168" t="s">
        <v>309</v>
      </c>
      <c r="R218" s="143">
        <f>R219</f>
        <v>2308602</v>
      </c>
      <c r="S218" s="242">
        <f>S219</f>
        <v>2308517.36</v>
      </c>
      <c r="T218" s="262">
        <f t="shared" si="13"/>
        <v>99.996333711917416</v>
      </c>
    </row>
    <row r="219" spans="1:20" s="4" customFormat="1" ht="32.25" customHeight="1">
      <c r="A219" s="49"/>
      <c r="B219" s="130"/>
      <c r="C219" s="130"/>
      <c r="D219" s="45"/>
      <c r="E219" s="122"/>
      <c r="F219" s="486" t="s">
        <v>413</v>
      </c>
      <c r="G219" s="487"/>
      <c r="H219" s="25"/>
      <c r="I219" s="19"/>
      <c r="J219" s="19"/>
      <c r="K219" s="19"/>
      <c r="L219" s="19"/>
      <c r="M219" s="19"/>
      <c r="N219" s="19"/>
      <c r="O219" s="31" t="s">
        <v>345</v>
      </c>
      <c r="P219" s="31" t="s">
        <v>472</v>
      </c>
      <c r="Q219" s="168" t="s">
        <v>309</v>
      </c>
      <c r="R219" s="143">
        <f>R221</f>
        <v>2308602</v>
      </c>
      <c r="S219" s="242">
        <f>S221</f>
        <v>2308517.36</v>
      </c>
      <c r="T219" s="262">
        <f t="shared" si="13"/>
        <v>99.996333711917416</v>
      </c>
    </row>
    <row r="220" spans="1:20" s="4" customFormat="1" ht="48" customHeight="1">
      <c r="A220" s="49"/>
      <c r="B220" s="130"/>
      <c r="C220" s="130"/>
      <c r="D220" s="45"/>
      <c r="E220" s="122"/>
      <c r="F220" s="573" t="s">
        <v>45</v>
      </c>
      <c r="G220" s="765"/>
      <c r="H220" s="25"/>
      <c r="I220" s="19"/>
      <c r="J220" s="19"/>
      <c r="K220" s="19"/>
      <c r="L220" s="19"/>
      <c r="M220" s="19"/>
      <c r="N220" s="19"/>
      <c r="O220" s="31" t="s">
        <v>345</v>
      </c>
      <c r="P220" s="31" t="s">
        <v>34</v>
      </c>
      <c r="Q220" s="168" t="s">
        <v>309</v>
      </c>
      <c r="R220" s="143">
        <f t="shared" ref="R220:S222" si="15">R221</f>
        <v>2308602</v>
      </c>
      <c r="S220" s="242">
        <f t="shared" si="15"/>
        <v>2308517.36</v>
      </c>
      <c r="T220" s="262">
        <f t="shared" si="13"/>
        <v>99.996333711917416</v>
      </c>
    </row>
    <row r="221" spans="1:20" s="4" customFormat="1" ht="54" customHeight="1">
      <c r="A221" s="49"/>
      <c r="B221" s="130"/>
      <c r="C221" s="130"/>
      <c r="D221" s="45"/>
      <c r="E221" s="122"/>
      <c r="F221" s="482" t="s">
        <v>432</v>
      </c>
      <c r="G221" s="494"/>
      <c r="H221" s="28"/>
      <c r="I221" s="28"/>
      <c r="J221" s="28"/>
      <c r="K221" s="28"/>
      <c r="L221" s="28"/>
      <c r="M221" s="28"/>
      <c r="N221" s="28"/>
      <c r="O221" s="31" t="s">
        <v>345</v>
      </c>
      <c r="P221" s="31" t="s">
        <v>174</v>
      </c>
      <c r="Q221" s="168" t="s">
        <v>309</v>
      </c>
      <c r="R221" s="143">
        <f t="shared" si="15"/>
        <v>2308602</v>
      </c>
      <c r="S221" s="242">
        <f t="shared" si="15"/>
        <v>2308517.36</v>
      </c>
      <c r="T221" s="262">
        <f t="shared" si="13"/>
        <v>99.996333711917416</v>
      </c>
    </row>
    <row r="222" spans="1:20" s="4" customFormat="1" ht="36.75" customHeight="1">
      <c r="A222" s="49"/>
      <c r="B222" s="130"/>
      <c r="C222" s="130"/>
      <c r="D222" s="45"/>
      <c r="E222" s="122"/>
      <c r="F222" s="484" t="s">
        <v>380</v>
      </c>
      <c r="G222" s="697"/>
      <c r="H222" s="28"/>
      <c r="I222" s="28"/>
      <c r="J222" s="28"/>
      <c r="K222" s="28"/>
      <c r="L222" s="28"/>
      <c r="M222" s="28"/>
      <c r="N222" s="28"/>
      <c r="O222" s="31" t="s">
        <v>345</v>
      </c>
      <c r="P222" s="31" t="s">
        <v>174</v>
      </c>
      <c r="Q222" s="168" t="s">
        <v>379</v>
      </c>
      <c r="R222" s="143">
        <f t="shared" si="15"/>
        <v>2308602</v>
      </c>
      <c r="S222" s="242">
        <f t="shared" si="15"/>
        <v>2308517.36</v>
      </c>
      <c r="T222" s="262">
        <f t="shared" si="13"/>
        <v>99.996333711917416</v>
      </c>
    </row>
    <row r="223" spans="1:20" s="4" customFormat="1" ht="36.75" customHeight="1">
      <c r="A223" s="226"/>
      <c r="B223" s="170"/>
      <c r="C223" s="170"/>
      <c r="D223" s="45"/>
      <c r="E223" s="122"/>
      <c r="F223" s="484" t="s">
        <v>449</v>
      </c>
      <c r="G223" s="674"/>
      <c r="H223" s="28"/>
      <c r="I223" s="28"/>
      <c r="J223" s="28"/>
      <c r="K223" s="28"/>
      <c r="L223" s="28"/>
      <c r="M223" s="28"/>
      <c r="N223" s="28"/>
      <c r="O223" s="31" t="s">
        <v>345</v>
      </c>
      <c r="P223" s="31" t="s">
        <v>174</v>
      </c>
      <c r="Q223" s="168" t="s">
        <v>448</v>
      </c>
      <c r="R223" s="143">
        <v>2308602</v>
      </c>
      <c r="S223" s="242">
        <v>2308517.36</v>
      </c>
      <c r="T223" s="262">
        <f t="shared" si="13"/>
        <v>99.996333711917416</v>
      </c>
    </row>
    <row r="224" spans="1:20" s="54" customFormat="1" ht="28.5" customHeight="1">
      <c r="A224" s="52"/>
      <c r="B224" s="762"/>
      <c r="C224" s="762"/>
      <c r="D224" s="53"/>
      <c r="E224" s="123"/>
      <c r="F224" s="670" t="s">
        <v>293</v>
      </c>
      <c r="G224" s="671"/>
      <c r="H224" s="19" t="e">
        <f>#REF!+#REF!+#REF!+#REF!+H217</f>
        <v>#REF!</v>
      </c>
      <c r="I224" s="19" t="e">
        <f>#REF!+#REF!+#REF!+#REF!+I217</f>
        <v>#REF!</v>
      </c>
      <c r="J224" s="19" t="e">
        <f>#REF!+#REF!+#REF!+#REF!+J217</f>
        <v>#REF!</v>
      </c>
      <c r="K224" s="19" t="e">
        <f>#REF!+#REF!+#REF!+#REF!+K217</f>
        <v>#REF!</v>
      </c>
      <c r="L224" s="19" t="e">
        <f>#REF!+#REF!+#REF!+#REF!+L217</f>
        <v>#REF!</v>
      </c>
      <c r="M224" s="19" t="e">
        <f>#REF!+#REF!+#REF!+#REF!+M217</f>
        <v>#REF!</v>
      </c>
      <c r="N224" s="19" t="e">
        <f>#REF!+#REF!+#REF!+#REF!+N217</f>
        <v>#REF!</v>
      </c>
      <c r="O224" s="20" t="s">
        <v>341</v>
      </c>
      <c r="P224" s="20" t="s">
        <v>473</v>
      </c>
      <c r="Q224" s="351" t="s">
        <v>309</v>
      </c>
      <c r="R224" s="360">
        <f>R217+R196+R180+R173</f>
        <v>25219577.810000002</v>
      </c>
      <c r="S224" s="360">
        <f>S217+S196+S180+S173</f>
        <v>22719041.859999999</v>
      </c>
      <c r="T224" s="260">
        <f t="shared" si="13"/>
        <v>90.084941275232225</v>
      </c>
    </row>
    <row r="225" spans="1:20" s="21" customFormat="1" ht="34.5" customHeight="1">
      <c r="A225" s="20" t="s">
        <v>339</v>
      </c>
      <c r="B225" s="60"/>
      <c r="C225" s="61" t="s">
        <v>340</v>
      </c>
      <c r="D225" s="62" t="s">
        <v>338</v>
      </c>
      <c r="E225" s="119"/>
      <c r="F225" s="670" t="s">
        <v>346</v>
      </c>
      <c r="G225" s="671"/>
      <c r="H225" s="19"/>
      <c r="I225" s="19"/>
      <c r="J225" s="19"/>
      <c r="K225" s="19"/>
      <c r="L225" s="19"/>
      <c r="M225" s="28"/>
      <c r="N225" s="28">
        <f>M225-H225</f>
        <v>0</v>
      </c>
      <c r="O225" s="20" t="s">
        <v>338</v>
      </c>
      <c r="P225" s="20"/>
      <c r="Q225" s="351"/>
      <c r="R225" s="142"/>
      <c r="S225" s="328"/>
      <c r="T225" s="260"/>
    </row>
    <row r="226" spans="1:20" s="4" customFormat="1" ht="18.75" customHeight="1">
      <c r="A226" s="64"/>
      <c r="B226" s="65"/>
      <c r="C226" s="66"/>
      <c r="D226" s="45" t="s">
        <v>347</v>
      </c>
      <c r="E226" s="122"/>
      <c r="F226" s="685" t="s">
        <v>390</v>
      </c>
      <c r="G226" s="685"/>
      <c r="H226" s="19" t="e">
        <f>#REF!</f>
        <v>#REF!</v>
      </c>
      <c r="I226" s="19" t="e">
        <f>#REF!</f>
        <v>#REF!</v>
      </c>
      <c r="J226" s="19" t="e">
        <f>#REF!</f>
        <v>#REF!</v>
      </c>
      <c r="K226" s="19" t="e">
        <f>#REF!</f>
        <v>#REF!</v>
      </c>
      <c r="L226" s="19" t="e">
        <f>#REF!</f>
        <v>#REF!</v>
      </c>
      <c r="M226" s="19" t="e">
        <f>#REF!</f>
        <v>#REF!</v>
      </c>
      <c r="N226" s="19" t="e">
        <f>#REF!</f>
        <v>#REF!</v>
      </c>
      <c r="O226" s="20" t="s">
        <v>347</v>
      </c>
      <c r="P226" s="20" t="s">
        <v>473</v>
      </c>
      <c r="Q226" s="351" t="s">
        <v>309</v>
      </c>
      <c r="R226" s="360">
        <f>R227+R238</f>
        <v>7060501.4199999999</v>
      </c>
      <c r="S226" s="405">
        <f>S227+S238</f>
        <v>6915021.5099999998</v>
      </c>
      <c r="T226" s="260">
        <f t="shared" si="13"/>
        <v>97.939524385790719</v>
      </c>
    </row>
    <row r="227" spans="1:20" s="4" customFormat="1" ht="66" customHeight="1">
      <c r="A227" s="64"/>
      <c r="B227" s="65"/>
      <c r="C227" s="66"/>
      <c r="D227" s="45"/>
      <c r="E227" s="122"/>
      <c r="F227" s="482" t="s">
        <v>179</v>
      </c>
      <c r="G227" s="494"/>
      <c r="H227" s="28"/>
      <c r="I227" s="28"/>
      <c r="J227" s="28"/>
      <c r="K227" s="28"/>
      <c r="L227" s="28"/>
      <c r="M227" s="28"/>
      <c r="N227" s="28"/>
      <c r="O227" s="31" t="s">
        <v>347</v>
      </c>
      <c r="P227" s="31" t="s">
        <v>485</v>
      </c>
      <c r="Q227" s="168" t="s">
        <v>309</v>
      </c>
      <c r="R227" s="314">
        <f>R228+R235</f>
        <v>6721101.4199999999</v>
      </c>
      <c r="S227" s="335">
        <f>S228+S235</f>
        <v>6628889.5</v>
      </c>
      <c r="T227" s="262">
        <f t="shared" si="13"/>
        <v>98.628023678892802</v>
      </c>
    </row>
    <row r="228" spans="1:20" s="4" customFormat="1" ht="50.25" customHeight="1">
      <c r="A228" s="64"/>
      <c r="B228" s="65"/>
      <c r="C228" s="66"/>
      <c r="D228" s="45"/>
      <c r="E228" s="122"/>
      <c r="F228" s="515" t="s">
        <v>442</v>
      </c>
      <c r="G228" s="516"/>
      <c r="H228" s="28"/>
      <c r="I228" s="28"/>
      <c r="J228" s="28"/>
      <c r="K228" s="28"/>
      <c r="L228" s="28"/>
      <c r="M228" s="28"/>
      <c r="N228" s="28"/>
      <c r="O228" s="31" t="s">
        <v>347</v>
      </c>
      <c r="P228" s="31" t="s">
        <v>484</v>
      </c>
      <c r="Q228" s="168" t="s">
        <v>309</v>
      </c>
      <c r="R228" s="314">
        <f>R230</f>
        <v>3473101.42</v>
      </c>
      <c r="S228" s="335">
        <f>S230</f>
        <v>3449101.42</v>
      </c>
      <c r="T228" s="262">
        <f t="shared" si="13"/>
        <v>99.30897497372824</v>
      </c>
    </row>
    <row r="229" spans="1:20" s="4" customFormat="1" ht="48" customHeight="1">
      <c r="A229" s="64"/>
      <c r="B229" s="65"/>
      <c r="C229" s="66"/>
      <c r="D229" s="45"/>
      <c r="E229" s="122"/>
      <c r="F229" s="515" t="s">
        <v>181</v>
      </c>
      <c r="G229" s="694"/>
      <c r="H229" s="28"/>
      <c r="I229" s="28"/>
      <c r="J229" s="28"/>
      <c r="K229" s="28"/>
      <c r="L229" s="28"/>
      <c r="M229" s="28"/>
      <c r="N229" s="28"/>
      <c r="O229" s="31" t="s">
        <v>347</v>
      </c>
      <c r="P229" s="31" t="s">
        <v>180</v>
      </c>
      <c r="Q229" s="168" t="s">
        <v>309</v>
      </c>
      <c r="R229" s="314">
        <f t="shared" ref="R229:S231" si="16">R230</f>
        <v>3473101.42</v>
      </c>
      <c r="S229" s="335">
        <f t="shared" si="16"/>
        <v>3449101.42</v>
      </c>
      <c r="T229" s="262">
        <f t="shared" si="13"/>
        <v>99.30897497372824</v>
      </c>
    </row>
    <row r="230" spans="1:20" s="4" customFormat="1" ht="32.25" customHeight="1">
      <c r="A230" s="64"/>
      <c r="B230" s="65"/>
      <c r="C230" s="66"/>
      <c r="D230" s="45"/>
      <c r="E230" s="122"/>
      <c r="F230" s="515" t="s">
        <v>231</v>
      </c>
      <c r="G230" s="694"/>
      <c r="H230" s="28"/>
      <c r="I230" s="28"/>
      <c r="J230" s="28"/>
      <c r="K230" s="28"/>
      <c r="L230" s="28"/>
      <c r="M230" s="28"/>
      <c r="N230" s="28"/>
      <c r="O230" s="31" t="s">
        <v>347</v>
      </c>
      <c r="P230" s="31" t="s">
        <v>182</v>
      </c>
      <c r="Q230" s="168" t="s">
        <v>309</v>
      </c>
      <c r="R230" s="314">
        <f t="shared" si="16"/>
        <v>3473101.42</v>
      </c>
      <c r="S230" s="335">
        <f t="shared" si="16"/>
        <v>3449101.42</v>
      </c>
      <c r="T230" s="262">
        <f t="shared" si="13"/>
        <v>99.30897497372824</v>
      </c>
    </row>
    <row r="231" spans="1:20" s="4" customFormat="1" ht="36.75" customHeight="1">
      <c r="A231" s="64"/>
      <c r="B231" s="65"/>
      <c r="C231" s="66"/>
      <c r="D231" s="45"/>
      <c r="E231" s="122"/>
      <c r="F231" s="484" t="s">
        <v>380</v>
      </c>
      <c r="G231" s="674"/>
      <c r="H231" s="28"/>
      <c r="I231" s="28"/>
      <c r="J231" s="28"/>
      <c r="K231" s="28"/>
      <c r="L231" s="28"/>
      <c r="M231" s="28"/>
      <c r="N231" s="28"/>
      <c r="O231" s="31" t="s">
        <v>347</v>
      </c>
      <c r="P231" s="31" t="s">
        <v>182</v>
      </c>
      <c r="Q231" s="168" t="s">
        <v>379</v>
      </c>
      <c r="R231" s="314">
        <f t="shared" si="16"/>
        <v>3473101.42</v>
      </c>
      <c r="S231" s="335">
        <f t="shared" si="16"/>
        <v>3449101.42</v>
      </c>
      <c r="T231" s="262">
        <f t="shared" si="13"/>
        <v>99.30897497372824</v>
      </c>
    </row>
    <row r="232" spans="1:20" s="4" customFormat="1" ht="51.75" customHeight="1">
      <c r="A232" s="64"/>
      <c r="B232" s="65"/>
      <c r="C232" s="66"/>
      <c r="D232" s="45"/>
      <c r="E232" s="122"/>
      <c r="F232" s="484" t="s">
        <v>449</v>
      </c>
      <c r="G232" s="674"/>
      <c r="H232" s="28"/>
      <c r="I232" s="28"/>
      <c r="J232" s="28"/>
      <c r="K232" s="28"/>
      <c r="L232" s="28"/>
      <c r="M232" s="28"/>
      <c r="N232" s="28"/>
      <c r="O232" s="31" t="s">
        <v>347</v>
      </c>
      <c r="P232" s="31" t="s">
        <v>182</v>
      </c>
      <c r="Q232" s="168" t="s">
        <v>448</v>
      </c>
      <c r="R232" s="143">
        <v>3473101.42</v>
      </c>
      <c r="S232" s="242">
        <v>3449101.42</v>
      </c>
      <c r="T232" s="262">
        <f t="shared" si="13"/>
        <v>99.30897497372824</v>
      </c>
    </row>
    <row r="233" spans="1:20" s="4" customFormat="1" ht="36.75" customHeight="1">
      <c r="A233" s="64"/>
      <c r="B233" s="65"/>
      <c r="C233" s="66"/>
      <c r="D233" s="45"/>
      <c r="E233" s="122"/>
      <c r="F233" s="484" t="s">
        <v>171</v>
      </c>
      <c r="G233" s="674"/>
      <c r="H233" s="28"/>
      <c r="I233" s="28"/>
      <c r="J233" s="28"/>
      <c r="K233" s="28"/>
      <c r="L233" s="28"/>
      <c r="M233" s="28"/>
      <c r="N233" s="28"/>
      <c r="O233" s="31" t="s">
        <v>347</v>
      </c>
      <c r="P233" s="31" t="s">
        <v>486</v>
      </c>
      <c r="Q233" s="168" t="s">
        <v>309</v>
      </c>
      <c r="R233" s="314">
        <f>R235</f>
        <v>3248000</v>
      </c>
      <c r="S233" s="335">
        <f>S235</f>
        <v>3179788.08</v>
      </c>
      <c r="T233" s="262">
        <f t="shared" si="13"/>
        <v>97.899879310344829</v>
      </c>
    </row>
    <row r="234" spans="1:20" s="4" customFormat="1" ht="49.5" customHeight="1">
      <c r="A234" s="64"/>
      <c r="B234" s="65"/>
      <c r="C234" s="66"/>
      <c r="D234" s="45"/>
      <c r="E234" s="122"/>
      <c r="F234" s="515" t="s">
        <v>181</v>
      </c>
      <c r="G234" s="694"/>
      <c r="H234" s="28"/>
      <c r="I234" s="28"/>
      <c r="J234" s="28"/>
      <c r="K234" s="28"/>
      <c r="L234" s="28"/>
      <c r="M234" s="28"/>
      <c r="N234" s="28"/>
      <c r="O234" s="31" t="s">
        <v>347</v>
      </c>
      <c r="P234" s="31" t="s">
        <v>183</v>
      </c>
      <c r="Q234" s="168" t="s">
        <v>309</v>
      </c>
      <c r="R234" s="314">
        <f t="shared" ref="R234:S236" si="17">R235</f>
        <v>3248000</v>
      </c>
      <c r="S234" s="335">
        <f t="shared" si="17"/>
        <v>3179788.08</v>
      </c>
      <c r="T234" s="262">
        <f t="shared" si="13"/>
        <v>97.899879310344829</v>
      </c>
    </row>
    <row r="235" spans="1:20" s="4" customFormat="1" ht="80.25" customHeight="1">
      <c r="A235" s="64"/>
      <c r="B235" s="65"/>
      <c r="C235" s="66"/>
      <c r="D235" s="45"/>
      <c r="E235" s="122"/>
      <c r="F235" s="482" t="s">
        <v>476</v>
      </c>
      <c r="G235" s="719"/>
      <c r="H235" s="28"/>
      <c r="I235" s="28"/>
      <c r="J235" s="28"/>
      <c r="K235" s="28"/>
      <c r="L235" s="28"/>
      <c r="M235" s="28"/>
      <c r="N235" s="28"/>
      <c r="O235" s="31" t="s">
        <v>347</v>
      </c>
      <c r="P235" s="31" t="s">
        <v>184</v>
      </c>
      <c r="Q235" s="168" t="s">
        <v>309</v>
      </c>
      <c r="R235" s="314">
        <f t="shared" si="17"/>
        <v>3248000</v>
      </c>
      <c r="S235" s="335">
        <f t="shared" si="17"/>
        <v>3179788.08</v>
      </c>
      <c r="T235" s="262">
        <f t="shared" si="13"/>
        <v>97.899879310344829</v>
      </c>
    </row>
    <row r="236" spans="1:20" s="4" customFormat="1" ht="39" customHeight="1">
      <c r="A236" s="64"/>
      <c r="B236" s="65"/>
      <c r="C236" s="66"/>
      <c r="D236" s="45"/>
      <c r="E236" s="122"/>
      <c r="F236" s="484" t="s">
        <v>380</v>
      </c>
      <c r="G236" s="674"/>
      <c r="H236" s="28"/>
      <c r="I236" s="28"/>
      <c r="J236" s="28"/>
      <c r="K236" s="28"/>
      <c r="L236" s="28"/>
      <c r="M236" s="28"/>
      <c r="N236" s="28"/>
      <c r="O236" s="31" t="s">
        <v>347</v>
      </c>
      <c r="P236" s="31" t="s">
        <v>184</v>
      </c>
      <c r="Q236" s="168" t="s">
        <v>379</v>
      </c>
      <c r="R236" s="314">
        <f t="shared" si="17"/>
        <v>3248000</v>
      </c>
      <c r="S236" s="335">
        <f t="shared" si="17"/>
        <v>3179788.08</v>
      </c>
      <c r="T236" s="262">
        <f t="shared" si="13"/>
        <v>97.899879310344829</v>
      </c>
    </row>
    <row r="237" spans="1:20" s="4" customFormat="1" ht="49.5" customHeight="1">
      <c r="A237" s="64"/>
      <c r="B237" s="65"/>
      <c r="C237" s="66"/>
      <c r="D237" s="45"/>
      <c r="E237" s="122"/>
      <c r="F237" s="484" t="s">
        <v>449</v>
      </c>
      <c r="G237" s="674"/>
      <c r="H237" s="28"/>
      <c r="I237" s="28"/>
      <c r="J237" s="28"/>
      <c r="K237" s="28"/>
      <c r="L237" s="28"/>
      <c r="M237" s="28"/>
      <c r="N237" s="28"/>
      <c r="O237" s="31" t="s">
        <v>347</v>
      </c>
      <c r="P237" s="31" t="s">
        <v>184</v>
      </c>
      <c r="Q237" s="168" t="s">
        <v>448</v>
      </c>
      <c r="R237" s="314">
        <v>3248000</v>
      </c>
      <c r="S237" s="335">
        <v>3179788.08</v>
      </c>
      <c r="T237" s="262">
        <f t="shared" si="13"/>
        <v>97.899879310344829</v>
      </c>
    </row>
    <row r="238" spans="1:20" s="4" customFormat="1" ht="35.25" customHeight="1">
      <c r="A238" s="64"/>
      <c r="B238" s="65"/>
      <c r="C238" s="66"/>
      <c r="D238" s="45"/>
      <c r="E238" s="122"/>
      <c r="F238" s="486" t="s">
        <v>412</v>
      </c>
      <c r="G238" s="487"/>
      <c r="H238" s="487"/>
      <c r="I238" s="28"/>
      <c r="J238" s="28"/>
      <c r="K238" s="28"/>
      <c r="L238" s="28"/>
      <c r="M238" s="28"/>
      <c r="N238" s="28"/>
      <c r="O238" s="31" t="s">
        <v>347</v>
      </c>
      <c r="P238" s="31" t="s">
        <v>471</v>
      </c>
      <c r="Q238" s="168" t="s">
        <v>309</v>
      </c>
      <c r="R238" s="314">
        <f t="shared" ref="R238:S242" si="18">R239</f>
        <v>339400</v>
      </c>
      <c r="S238" s="335">
        <f t="shared" si="18"/>
        <v>286132.01</v>
      </c>
      <c r="T238" s="262">
        <f t="shared" si="13"/>
        <v>84.305247495580431</v>
      </c>
    </row>
    <row r="239" spans="1:20" s="4" customFormat="1" ht="32.25" customHeight="1">
      <c r="A239" s="64"/>
      <c r="B239" s="65"/>
      <c r="C239" s="66"/>
      <c r="D239" s="45"/>
      <c r="E239" s="122"/>
      <c r="F239" s="486" t="s">
        <v>413</v>
      </c>
      <c r="G239" s="487"/>
      <c r="H239" s="25"/>
      <c r="I239" s="28"/>
      <c r="J239" s="28"/>
      <c r="K239" s="28"/>
      <c r="L239" s="28"/>
      <c r="M239" s="28"/>
      <c r="N239" s="28"/>
      <c r="O239" s="31" t="s">
        <v>347</v>
      </c>
      <c r="P239" s="31" t="s">
        <v>472</v>
      </c>
      <c r="Q239" s="168" t="s">
        <v>309</v>
      </c>
      <c r="R239" s="314">
        <f t="shared" si="18"/>
        <v>339400</v>
      </c>
      <c r="S239" s="335">
        <f t="shared" si="18"/>
        <v>286132.01</v>
      </c>
      <c r="T239" s="262">
        <f t="shared" si="13"/>
        <v>84.305247495580431</v>
      </c>
    </row>
    <row r="240" spans="1:20" s="4" customFormat="1" ht="45.75" customHeight="1">
      <c r="A240" s="64"/>
      <c r="B240" s="65"/>
      <c r="C240" s="66"/>
      <c r="D240" s="45"/>
      <c r="E240" s="122"/>
      <c r="F240" s="515" t="s">
        <v>108</v>
      </c>
      <c r="G240" s="746"/>
      <c r="H240" s="224"/>
      <c r="I240" s="28"/>
      <c r="J240" s="28"/>
      <c r="K240" s="28"/>
      <c r="L240" s="28"/>
      <c r="M240" s="28"/>
      <c r="N240" s="28"/>
      <c r="O240" s="31" t="s">
        <v>347</v>
      </c>
      <c r="P240" s="31" t="s">
        <v>34</v>
      </c>
      <c r="Q240" s="168" t="s">
        <v>309</v>
      </c>
      <c r="R240" s="314">
        <f t="shared" si="18"/>
        <v>339400</v>
      </c>
      <c r="S240" s="335">
        <f t="shared" si="18"/>
        <v>286132.01</v>
      </c>
      <c r="T240" s="262">
        <f t="shared" si="13"/>
        <v>84.305247495580431</v>
      </c>
    </row>
    <row r="241" spans="1:20" s="4" customFormat="1" ht="79.5" customHeight="1">
      <c r="A241" s="64"/>
      <c r="B241" s="65"/>
      <c r="C241" s="66"/>
      <c r="D241" s="45"/>
      <c r="E241" s="122"/>
      <c r="F241" s="515" t="s">
        <v>109</v>
      </c>
      <c r="G241" s="744"/>
      <c r="H241" s="224"/>
      <c r="I241" s="28"/>
      <c r="J241" s="28"/>
      <c r="K241" s="28"/>
      <c r="L241" s="28"/>
      <c r="M241" s="28"/>
      <c r="N241" s="28"/>
      <c r="O241" s="31" t="s">
        <v>347</v>
      </c>
      <c r="P241" s="31" t="s">
        <v>110</v>
      </c>
      <c r="Q241" s="168" t="s">
        <v>309</v>
      </c>
      <c r="R241" s="314">
        <f t="shared" si="18"/>
        <v>339400</v>
      </c>
      <c r="S241" s="335">
        <f t="shared" si="18"/>
        <v>286132.01</v>
      </c>
      <c r="T241" s="262">
        <f t="shared" si="13"/>
        <v>84.305247495580431</v>
      </c>
    </row>
    <row r="242" spans="1:20" s="4" customFormat="1" ht="21.75" customHeight="1">
      <c r="A242" s="64"/>
      <c r="B242" s="65"/>
      <c r="C242" s="66"/>
      <c r="D242" s="45"/>
      <c r="E242" s="122"/>
      <c r="F242" s="484" t="s">
        <v>382</v>
      </c>
      <c r="G242" s="674"/>
      <c r="H242" s="224"/>
      <c r="I242" s="28"/>
      <c r="J242" s="28"/>
      <c r="K242" s="28"/>
      <c r="L242" s="28"/>
      <c r="M242" s="28"/>
      <c r="N242" s="28"/>
      <c r="O242" s="31" t="s">
        <v>347</v>
      </c>
      <c r="P242" s="31" t="s">
        <v>110</v>
      </c>
      <c r="Q242" s="168" t="s">
        <v>383</v>
      </c>
      <c r="R242" s="314">
        <f t="shared" si="18"/>
        <v>339400</v>
      </c>
      <c r="S242" s="335">
        <f t="shared" si="18"/>
        <v>286132.01</v>
      </c>
      <c r="T242" s="262">
        <f t="shared" si="13"/>
        <v>84.305247495580431</v>
      </c>
    </row>
    <row r="243" spans="1:20" s="4" customFormat="1" ht="67.5" customHeight="1">
      <c r="A243" s="64"/>
      <c r="B243" s="65"/>
      <c r="C243" s="66"/>
      <c r="D243" s="45"/>
      <c r="E243" s="122"/>
      <c r="F243" s="505" t="s">
        <v>466</v>
      </c>
      <c r="G243" s="506"/>
      <c r="H243" s="28"/>
      <c r="I243" s="28"/>
      <c r="J243" s="28"/>
      <c r="K243" s="28"/>
      <c r="L243" s="28"/>
      <c r="M243" s="28"/>
      <c r="N243" s="28"/>
      <c r="O243" s="31" t="s">
        <v>347</v>
      </c>
      <c r="P243" s="31" t="s">
        <v>110</v>
      </c>
      <c r="Q243" s="168" t="s">
        <v>440</v>
      </c>
      <c r="R243" s="314">
        <v>339400</v>
      </c>
      <c r="S243" s="335">
        <v>286132.01</v>
      </c>
      <c r="T243" s="262">
        <f t="shared" si="13"/>
        <v>84.305247495580431</v>
      </c>
    </row>
    <row r="244" spans="1:20" s="4" customFormat="1" ht="24" customHeight="1">
      <c r="A244" s="56" t="s">
        <v>348</v>
      </c>
      <c r="B244" s="67"/>
      <c r="C244" s="68" t="s">
        <v>349</v>
      </c>
      <c r="D244" s="45" t="s">
        <v>350</v>
      </c>
      <c r="E244" s="122"/>
      <c r="F244" s="709" t="s">
        <v>391</v>
      </c>
      <c r="G244" s="685"/>
      <c r="H244" s="28" t="e">
        <f>#REF!+#REF!+#REF!+#REF!</f>
        <v>#REF!</v>
      </c>
      <c r="I244" s="28" t="e">
        <f>#REF!+#REF!+#REF!+#REF!</f>
        <v>#REF!</v>
      </c>
      <c r="J244" s="28" t="e">
        <f>#REF!+#REF!+#REF!+#REF!</f>
        <v>#REF!</v>
      </c>
      <c r="K244" s="28" t="e">
        <f>#REF!+#REF!+#REF!+#REF!</f>
        <v>#REF!</v>
      </c>
      <c r="L244" s="28" t="e">
        <f>#REF!+#REF!+#REF!+#REF!</f>
        <v>#REF!</v>
      </c>
      <c r="M244" s="28" t="e">
        <f>#REF!+#REF!+#REF!+#REF!</f>
        <v>#REF!</v>
      </c>
      <c r="N244" s="28" t="e">
        <f>#REF!+#REF!+#REF!+#REF!</f>
        <v>#REF!</v>
      </c>
      <c r="O244" s="20" t="s">
        <v>350</v>
      </c>
      <c r="P244" s="20" t="s">
        <v>473</v>
      </c>
      <c r="Q244" s="351" t="s">
        <v>309</v>
      </c>
      <c r="R244" s="360">
        <f>R245+R260+R251</f>
        <v>17857479.439999998</v>
      </c>
      <c r="S244" s="405">
        <f>S245+S260+S251</f>
        <v>10687570.93</v>
      </c>
      <c r="T244" s="260">
        <f t="shared" si="13"/>
        <v>59.8492691306719</v>
      </c>
    </row>
    <row r="245" spans="1:20" s="4" customFormat="1" ht="63.75" customHeight="1">
      <c r="A245" s="156"/>
      <c r="B245" s="157"/>
      <c r="C245" s="158"/>
      <c r="D245" s="45"/>
      <c r="E245" s="122"/>
      <c r="F245" s="525" t="s">
        <v>185</v>
      </c>
      <c r="G245" s="749"/>
      <c r="H245" s="134"/>
      <c r="I245" s="28"/>
      <c r="J245" s="28"/>
      <c r="K245" s="28"/>
      <c r="L245" s="28"/>
      <c r="M245" s="28"/>
      <c r="N245" s="28"/>
      <c r="O245" s="31" t="s">
        <v>350</v>
      </c>
      <c r="P245" s="31" t="s">
        <v>487</v>
      </c>
      <c r="Q245" s="168" t="s">
        <v>309</v>
      </c>
      <c r="R245" s="314">
        <f>R246</f>
        <v>56649.37</v>
      </c>
      <c r="S245" s="335">
        <f>S246</f>
        <v>56649.37</v>
      </c>
      <c r="T245" s="262">
        <f t="shared" si="13"/>
        <v>100</v>
      </c>
    </row>
    <row r="246" spans="1:20" s="4" customFormat="1" ht="63" customHeight="1">
      <c r="A246" s="156"/>
      <c r="B246" s="157"/>
      <c r="C246" s="158"/>
      <c r="D246" s="45"/>
      <c r="E246" s="122"/>
      <c r="F246" s="549" t="s">
        <v>187</v>
      </c>
      <c r="G246" s="745"/>
      <c r="H246" s="134"/>
      <c r="I246" s="28"/>
      <c r="J246" s="28"/>
      <c r="K246" s="28"/>
      <c r="L246" s="28"/>
      <c r="M246" s="28"/>
      <c r="N246" s="28"/>
      <c r="O246" s="133" t="s">
        <v>350</v>
      </c>
      <c r="P246" s="144" t="s">
        <v>506</v>
      </c>
      <c r="Q246" s="294" t="s">
        <v>309</v>
      </c>
      <c r="R246" s="264">
        <f>R248</f>
        <v>56649.37</v>
      </c>
      <c r="S246" s="332">
        <f>S248</f>
        <v>56649.37</v>
      </c>
      <c r="T246" s="262">
        <f t="shared" si="13"/>
        <v>100</v>
      </c>
    </row>
    <row r="247" spans="1:20" s="4" customFormat="1" ht="47.25" customHeight="1">
      <c r="A247" s="156"/>
      <c r="B247" s="157"/>
      <c r="C247" s="158"/>
      <c r="D247" s="45"/>
      <c r="E247" s="122"/>
      <c r="F247" s="515" t="s">
        <v>186</v>
      </c>
      <c r="G247" s="746"/>
      <c r="H247" s="134"/>
      <c r="I247" s="28"/>
      <c r="J247" s="28"/>
      <c r="K247" s="28"/>
      <c r="L247" s="28"/>
      <c r="M247" s="28"/>
      <c r="N247" s="28"/>
      <c r="O247" s="133" t="s">
        <v>350</v>
      </c>
      <c r="P247" s="144" t="s">
        <v>188</v>
      </c>
      <c r="Q247" s="294" t="s">
        <v>309</v>
      </c>
      <c r="R247" s="264">
        <f t="shared" ref="R247:S249" si="19">R248</f>
        <v>56649.37</v>
      </c>
      <c r="S247" s="332">
        <f t="shared" si="19"/>
        <v>56649.37</v>
      </c>
      <c r="T247" s="262">
        <f t="shared" si="13"/>
        <v>100</v>
      </c>
    </row>
    <row r="248" spans="1:20" s="4" customFormat="1" ht="48.75" customHeight="1">
      <c r="A248" s="156"/>
      <c r="B248" s="157"/>
      <c r="C248" s="158"/>
      <c r="D248" s="45"/>
      <c r="E248" s="122"/>
      <c r="F248" s="549" t="s">
        <v>229</v>
      </c>
      <c r="G248" s="745"/>
      <c r="H248" s="134"/>
      <c r="I248" s="28"/>
      <c r="J248" s="28"/>
      <c r="K248" s="28"/>
      <c r="L248" s="28"/>
      <c r="M248" s="28"/>
      <c r="N248" s="28"/>
      <c r="O248" s="133" t="s">
        <v>350</v>
      </c>
      <c r="P248" s="144" t="s">
        <v>189</v>
      </c>
      <c r="Q248" s="294" t="s">
        <v>309</v>
      </c>
      <c r="R248" s="264">
        <f t="shared" si="19"/>
        <v>56649.37</v>
      </c>
      <c r="S248" s="332">
        <f t="shared" si="19"/>
        <v>56649.37</v>
      </c>
      <c r="T248" s="262">
        <f t="shared" si="13"/>
        <v>100</v>
      </c>
    </row>
    <row r="249" spans="1:20" s="4" customFormat="1" ht="33" customHeight="1">
      <c r="A249" s="156"/>
      <c r="B249" s="157"/>
      <c r="C249" s="158"/>
      <c r="D249" s="45"/>
      <c r="E249" s="122"/>
      <c r="F249" s="491" t="s">
        <v>380</v>
      </c>
      <c r="G249" s="677"/>
      <c r="H249" s="134"/>
      <c r="I249" s="28"/>
      <c r="J249" s="28"/>
      <c r="K249" s="28"/>
      <c r="L249" s="28"/>
      <c r="M249" s="28"/>
      <c r="N249" s="28"/>
      <c r="O249" s="133" t="s">
        <v>350</v>
      </c>
      <c r="P249" s="144" t="s">
        <v>189</v>
      </c>
      <c r="Q249" s="294" t="s">
        <v>379</v>
      </c>
      <c r="R249" s="264">
        <f t="shared" si="19"/>
        <v>56649.37</v>
      </c>
      <c r="S249" s="332">
        <f t="shared" si="19"/>
        <v>56649.37</v>
      </c>
      <c r="T249" s="262">
        <f t="shared" si="13"/>
        <v>100</v>
      </c>
    </row>
    <row r="250" spans="1:20" s="4" customFormat="1" ht="33" customHeight="1">
      <c r="A250" s="156"/>
      <c r="B250" s="157"/>
      <c r="C250" s="158"/>
      <c r="D250" s="45"/>
      <c r="E250" s="122"/>
      <c r="F250" s="491" t="s">
        <v>449</v>
      </c>
      <c r="G250" s="677"/>
      <c r="H250" s="134"/>
      <c r="I250" s="28"/>
      <c r="J250" s="28"/>
      <c r="K250" s="28"/>
      <c r="L250" s="28"/>
      <c r="M250" s="28"/>
      <c r="N250" s="28"/>
      <c r="O250" s="133" t="s">
        <v>350</v>
      </c>
      <c r="P250" s="144" t="s">
        <v>189</v>
      </c>
      <c r="Q250" s="294" t="s">
        <v>448</v>
      </c>
      <c r="R250" s="332">
        <v>56649.37</v>
      </c>
      <c r="S250" s="332">
        <v>56649.37</v>
      </c>
      <c r="T250" s="262">
        <f t="shared" si="13"/>
        <v>100</v>
      </c>
    </row>
    <row r="251" spans="1:20" s="4" customFormat="1" ht="71.25" customHeight="1">
      <c r="A251" s="156"/>
      <c r="B251" s="157"/>
      <c r="C251" s="158"/>
      <c r="D251" s="45"/>
      <c r="E251" s="122"/>
      <c r="F251" s="482" t="s">
        <v>179</v>
      </c>
      <c r="G251" s="494"/>
      <c r="H251" s="28"/>
      <c r="I251" s="28"/>
      <c r="J251" s="28"/>
      <c r="K251" s="28"/>
      <c r="L251" s="28"/>
      <c r="M251" s="28"/>
      <c r="N251" s="28"/>
      <c r="O251" s="133" t="s">
        <v>350</v>
      </c>
      <c r="P251" s="168" t="s">
        <v>485</v>
      </c>
      <c r="Q251" s="294" t="s">
        <v>309</v>
      </c>
      <c r="R251" s="264">
        <f>R252</f>
        <v>7216495</v>
      </c>
      <c r="S251" s="332">
        <f>S252</f>
        <v>171681.42</v>
      </c>
      <c r="T251" s="262">
        <f t="shared" si="13"/>
        <v>2.3790139118782734</v>
      </c>
    </row>
    <row r="252" spans="1:20" s="4" customFormat="1" ht="33" customHeight="1">
      <c r="A252" s="156"/>
      <c r="B252" s="157"/>
      <c r="C252" s="158"/>
      <c r="D252" s="45"/>
      <c r="E252" s="122"/>
      <c r="F252" s="484" t="s">
        <v>171</v>
      </c>
      <c r="G252" s="674"/>
      <c r="H252" s="28"/>
      <c r="I252" s="28"/>
      <c r="J252" s="28"/>
      <c r="K252" s="28"/>
      <c r="L252" s="28"/>
      <c r="M252" s="28"/>
      <c r="N252" s="28"/>
      <c r="O252" s="133" t="s">
        <v>350</v>
      </c>
      <c r="P252" s="168" t="s">
        <v>486</v>
      </c>
      <c r="Q252" s="294" t="s">
        <v>309</v>
      </c>
      <c r="R252" s="264">
        <f>R253</f>
        <v>7216495</v>
      </c>
      <c r="S252" s="332">
        <f>S253</f>
        <v>171681.42</v>
      </c>
      <c r="T252" s="262">
        <f t="shared" si="13"/>
        <v>2.3790139118782734</v>
      </c>
    </row>
    <row r="253" spans="1:20" s="4" customFormat="1" ht="48.75" customHeight="1">
      <c r="A253" s="156"/>
      <c r="B253" s="157"/>
      <c r="C253" s="158"/>
      <c r="D253" s="45"/>
      <c r="E253" s="122"/>
      <c r="F253" s="515" t="s">
        <v>186</v>
      </c>
      <c r="G253" s="694"/>
      <c r="H253" s="28"/>
      <c r="I253" s="28"/>
      <c r="J253" s="28"/>
      <c r="K253" s="28"/>
      <c r="L253" s="28"/>
      <c r="M253" s="28"/>
      <c r="N253" s="28"/>
      <c r="O253" s="133" t="s">
        <v>350</v>
      </c>
      <c r="P253" s="168" t="s">
        <v>183</v>
      </c>
      <c r="Q253" s="294" t="s">
        <v>309</v>
      </c>
      <c r="R253" s="264">
        <f>R254+R257</f>
        <v>7216495</v>
      </c>
      <c r="S253" s="332">
        <f>S254+S257</f>
        <v>171681.42</v>
      </c>
      <c r="T253" s="262">
        <f t="shared" si="13"/>
        <v>2.3790139118782734</v>
      </c>
    </row>
    <row r="254" spans="1:20" s="4" customFormat="1" ht="68.25" customHeight="1">
      <c r="A254" s="156"/>
      <c r="B254" s="157"/>
      <c r="C254" s="158"/>
      <c r="D254" s="45"/>
      <c r="E254" s="122"/>
      <c r="F254" s="491" t="s">
        <v>122</v>
      </c>
      <c r="G254" s="677"/>
      <c r="H254" s="143"/>
      <c r="I254" s="192"/>
      <c r="J254" s="192"/>
      <c r="K254" s="192"/>
      <c r="L254" s="192"/>
      <c r="M254" s="143"/>
      <c r="N254" s="143"/>
      <c r="O254" s="133" t="s">
        <v>350</v>
      </c>
      <c r="P254" s="294" t="s">
        <v>519</v>
      </c>
      <c r="Q254" s="294" t="s">
        <v>309</v>
      </c>
      <c r="R254" s="264">
        <f>R255</f>
        <v>7000000</v>
      </c>
      <c r="S254" s="332">
        <f>S255</f>
        <v>166530.98000000001</v>
      </c>
      <c r="T254" s="262">
        <f t="shared" si="13"/>
        <v>2.3790140000000002</v>
      </c>
    </row>
    <row r="255" spans="1:20" s="4" customFormat="1" ht="26.25" customHeight="1">
      <c r="A255" s="156"/>
      <c r="B255" s="157"/>
      <c r="C255" s="158"/>
      <c r="D255" s="45"/>
      <c r="E255" s="122"/>
      <c r="F255" s="484" t="s">
        <v>382</v>
      </c>
      <c r="G255" s="674"/>
      <c r="H255" s="134"/>
      <c r="I255" s="28"/>
      <c r="J255" s="28"/>
      <c r="K255" s="28"/>
      <c r="L255" s="28"/>
      <c r="M255" s="28"/>
      <c r="N255" s="28"/>
      <c r="O255" s="133" t="s">
        <v>350</v>
      </c>
      <c r="P255" s="294" t="s">
        <v>519</v>
      </c>
      <c r="Q255" s="294" t="s">
        <v>383</v>
      </c>
      <c r="R255" s="264">
        <f>R256</f>
        <v>7000000</v>
      </c>
      <c r="S255" s="332">
        <f>S256</f>
        <v>166530.98000000001</v>
      </c>
      <c r="T255" s="262">
        <f t="shared" si="13"/>
        <v>2.3790140000000002</v>
      </c>
    </row>
    <row r="256" spans="1:20" s="4" customFormat="1" ht="69.75" customHeight="1">
      <c r="A256" s="156"/>
      <c r="B256" s="157"/>
      <c r="C256" s="158"/>
      <c r="D256" s="45"/>
      <c r="E256" s="122"/>
      <c r="F256" s="505" t="s">
        <v>466</v>
      </c>
      <c r="G256" s="506"/>
      <c r="H256" s="134"/>
      <c r="I256" s="28"/>
      <c r="J256" s="28"/>
      <c r="K256" s="28"/>
      <c r="L256" s="28"/>
      <c r="M256" s="28"/>
      <c r="N256" s="28"/>
      <c r="O256" s="133" t="s">
        <v>350</v>
      </c>
      <c r="P256" s="294" t="s">
        <v>519</v>
      </c>
      <c r="Q256" s="294" t="s">
        <v>440</v>
      </c>
      <c r="R256" s="264">
        <v>7000000</v>
      </c>
      <c r="S256" s="332">
        <v>166530.98000000001</v>
      </c>
      <c r="T256" s="262">
        <f t="shared" ref="T256:T320" si="20">S256/R256*100</f>
        <v>2.3790140000000002</v>
      </c>
    </row>
    <row r="257" spans="1:20" s="4" customFormat="1" ht="50.25" customHeight="1">
      <c r="A257" s="156"/>
      <c r="B257" s="157"/>
      <c r="C257" s="158"/>
      <c r="D257" s="45"/>
      <c r="E257" s="122"/>
      <c r="F257" s="505" t="s">
        <v>520</v>
      </c>
      <c r="G257" s="674"/>
      <c r="H257" s="134"/>
      <c r="I257" s="28"/>
      <c r="J257" s="28"/>
      <c r="K257" s="28"/>
      <c r="L257" s="28"/>
      <c r="M257" s="28"/>
      <c r="N257" s="28"/>
      <c r="O257" s="133" t="s">
        <v>350</v>
      </c>
      <c r="P257" s="294" t="s">
        <v>521</v>
      </c>
      <c r="Q257" s="294" t="s">
        <v>309</v>
      </c>
      <c r="R257" s="264">
        <f>R258</f>
        <v>216495</v>
      </c>
      <c r="S257" s="332">
        <f>S258</f>
        <v>5150.4399999999996</v>
      </c>
      <c r="T257" s="262">
        <f t="shared" si="20"/>
        <v>2.3790110626111454</v>
      </c>
    </row>
    <row r="258" spans="1:20" s="4" customFormat="1" ht="24" customHeight="1">
      <c r="A258" s="156"/>
      <c r="B258" s="157"/>
      <c r="C258" s="158"/>
      <c r="D258" s="45"/>
      <c r="E258" s="122"/>
      <c r="F258" s="484" t="s">
        <v>382</v>
      </c>
      <c r="G258" s="674"/>
      <c r="H258" s="134"/>
      <c r="I258" s="28"/>
      <c r="J258" s="28"/>
      <c r="K258" s="28"/>
      <c r="L258" s="28"/>
      <c r="M258" s="28"/>
      <c r="N258" s="28"/>
      <c r="O258" s="133" t="s">
        <v>350</v>
      </c>
      <c r="P258" s="294" t="s">
        <v>521</v>
      </c>
      <c r="Q258" s="294" t="s">
        <v>383</v>
      </c>
      <c r="R258" s="264">
        <f>R259</f>
        <v>216495</v>
      </c>
      <c r="S258" s="332">
        <f>S259</f>
        <v>5150.4399999999996</v>
      </c>
      <c r="T258" s="262">
        <f t="shared" si="20"/>
        <v>2.3790110626111454</v>
      </c>
    </row>
    <row r="259" spans="1:20" s="4" customFormat="1" ht="64.5" customHeight="1">
      <c r="A259" s="156"/>
      <c r="B259" s="157"/>
      <c r="C259" s="158"/>
      <c r="D259" s="45"/>
      <c r="E259" s="122"/>
      <c r="F259" s="505" t="s">
        <v>466</v>
      </c>
      <c r="G259" s="506"/>
      <c r="H259" s="134"/>
      <c r="I259" s="28"/>
      <c r="J259" s="28"/>
      <c r="K259" s="28"/>
      <c r="L259" s="28"/>
      <c r="M259" s="28"/>
      <c r="N259" s="28"/>
      <c r="O259" s="133" t="s">
        <v>350</v>
      </c>
      <c r="P259" s="294" t="s">
        <v>521</v>
      </c>
      <c r="Q259" s="294" t="s">
        <v>440</v>
      </c>
      <c r="R259" s="264">
        <v>216495</v>
      </c>
      <c r="S259" s="332">
        <v>5150.4399999999996</v>
      </c>
      <c r="T259" s="262">
        <f t="shared" si="20"/>
        <v>2.3790110626111454</v>
      </c>
    </row>
    <row r="260" spans="1:20" s="4" customFormat="1" ht="33" customHeight="1">
      <c r="A260" s="156"/>
      <c r="B260" s="157"/>
      <c r="C260" s="158"/>
      <c r="D260" s="45"/>
      <c r="E260" s="122"/>
      <c r="F260" s="486" t="s">
        <v>412</v>
      </c>
      <c r="G260" s="487"/>
      <c r="H260" s="487"/>
      <c r="I260" s="28"/>
      <c r="J260" s="28"/>
      <c r="K260" s="28"/>
      <c r="L260" s="28"/>
      <c r="M260" s="28"/>
      <c r="N260" s="28"/>
      <c r="O260" s="133" t="s">
        <v>350</v>
      </c>
      <c r="P260" s="31" t="s">
        <v>471</v>
      </c>
      <c r="Q260" s="345" t="s">
        <v>309</v>
      </c>
      <c r="R260" s="314">
        <f>R261</f>
        <v>10584335.07</v>
      </c>
      <c r="S260" s="335">
        <f>S261</f>
        <v>10459240.140000001</v>
      </c>
      <c r="T260" s="262">
        <f t="shared" si="20"/>
        <v>98.818112529765173</v>
      </c>
    </row>
    <row r="261" spans="1:20" s="4" customFormat="1" ht="33" customHeight="1">
      <c r="A261" s="156"/>
      <c r="B261" s="157"/>
      <c r="C261" s="158"/>
      <c r="D261" s="45"/>
      <c r="E261" s="122"/>
      <c r="F261" s="486" t="s">
        <v>413</v>
      </c>
      <c r="G261" s="487"/>
      <c r="H261" s="25"/>
      <c r="I261" s="28"/>
      <c r="J261" s="28"/>
      <c r="K261" s="28"/>
      <c r="L261" s="28"/>
      <c r="M261" s="28"/>
      <c r="N261" s="28"/>
      <c r="O261" s="31" t="s">
        <v>350</v>
      </c>
      <c r="P261" s="31" t="s">
        <v>472</v>
      </c>
      <c r="Q261" s="168" t="s">
        <v>309</v>
      </c>
      <c r="R261" s="314">
        <f>R262</f>
        <v>10584335.07</v>
      </c>
      <c r="S261" s="335">
        <f>S262</f>
        <v>10459240.140000001</v>
      </c>
      <c r="T261" s="262">
        <f t="shared" si="20"/>
        <v>98.818112529765173</v>
      </c>
    </row>
    <row r="262" spans="1:20" s="4" customFormat="1" ht="45.75" customHeight="1">
      <c r="A262" s="156"/>
      <c r="B262" s="157"/>
      <c r="C262" s="158"/>
      <c r="D262" s="45"/>
      <c r="E262" s="122"/>
      <c r="F262" s="515" t="s">
        <v>186</v>
      </c>
      <c r="G262" s="746"/>
      <c r="H262" s="224"/>
      <c r="I262" s="28"/>
      <c r="J262" s="28"/>
      <c r="K262" s="28"/>
      <c r="L262" s="28"/>
      <c r="M262" s="28"/>
      <c r="N262" s="28"/>
      <c r="O262" s="31" t="s">
        <v>350</v>
      </c>
      <c r="P262" s="31" t="s">
        <v>34</v>
      </c>
      <c r="Q262" s="168" t="s">
        <v>309</v>
      </c>
      <c r="R262" s="314">
        <f>R263+R266</f>
        <v>10584335.07</v>
      </c>
      <c r="S262" s="335">
        <f>S263+S266</f>
        <v>10459240.140000001</v>
      </c>
      <c r="T262" s="262">
        <f t="shared" si="20"/>
        <v>98.818112529765173</v>
      </c>
    </row>
    <row r="263" spans="1:20" s="4" customFormat="1" ht="33" customHeight="1">
      <c r="A263" s="156"/>
      <c r="B263" s="157"/>
      <c r="C263" s="158"/>
      <c r="D263" s="45"/>
      <c r="E263" s="122"/>
      <c r="F263" s="486" t="s">
        <v>394</v>
      </c>
      <c r="G263" s="487"/>
      <c r="H263" s="134"/>
      <c r="I263" s="28"/>
      <c r="J263" s="28"/>
      <c r="K263" s="28"/>
      <c r="L263" s="28"/>
      <c r="M263" s="28"/>
      <c r="N263" s="28"/>
      <c r="O263" s="31" t="s">
        <v>350</v>
      </c>
      <c r="P263" s="31" t="s">
        <v>190</v>
      </c>
      <c r="Q263" s="168" t="s">
        <v>309</v>
      </c>
      <c r="R263" s="314">
        <f>R264</f>
        <v>4584477.43</v>
      </c>
      <c r="S263" s="335">
        <f>S264</f>
        <v>4484862.53</v>
      </c>
      <c r="T263" s="262">
        <f t="shared" si="20"/>
        <v>97.827126395079674</v>
      </c>
    </row>
    <row r="264" spans="1:20" s="4" customFormat="1" ht="33" customHeight="1">
      <c r="A264" s="156"/>
      <c r="B264" s="157"/>
      <c r="C264" s="158"/>
      <c r="D264" s="45"/>
      <c r="E264" s="122"/>
      <c r="F264" s="484" t="s">
        <v>380</v>
      </c>
      <c r="G264" s="674"/>
      <c r="H264" s="134"/>
      <c r="I264" s="28"/>
      <c r="J264" s="28"/>
      <c r="K264" s="28"/>
      <c r="L264" s="28"/>
      <c r="M264" s="28"/>
      <c r="N264" s="28"/>
      <c r="O264" s="31" t="s">
        <v>350</v>
      </c>
      <c r="P264" s="31" t="s">
        <v>190</v>
      </c>
      <c r="Q264" s="168" t="s">
        <v>379</v>
      </c>
      <c r="R264" s="314">
        <f>R265</f>
        <v>4584477.43</v>
      </c>
      <c r="S264" s="335">
        <f>S265</f>
        <v>4484862.53</v>
      </c>
      <c r="T264" s="262">
        <f t="shared" si="20"/>
        <v>97.827126395079674</v>
      </c>
    </row>
    <row r="265" spans="1:20" s="4" customFormat="1" ht="33" customHeight="1">
      <c r="A265" s="156"/>
      <c r="B265" s="157"/>
      <c r="C265" s="158"/>
      <c r="D265" s="45"/>
      <c r="E265" s="122"/>
      <c r="F265" s="484" t="s">
        <v>449</v>
      </c>
      <c r="G265" s="674"/>
      <c r="H265" s="134"/>
      <c r="I265" s="28"/>
      <c r="J265" s="28"/>
      <c r="K265" s="28"/>
      <c r="L265" s="28"/>
      <c r="M265" s="28"/>
      <c r="N265" s="28"/>
      <c r="O265" s="31" t="s">
        <v>350</v>
      </c>
      <c r="P265" s="31" t="s">
        <v>190</v>
      </c>
      <c r="Q265" s="168" t="s">
        <v>448</v>
      </c>
      <c r="R265" s="314">
        <v>4584477.43</v>
      </c>
      <c r="S265" s="335">
        <v>4484862.53</v>
      </c>
      <c r="T265" s="262">
        <f t="shared" si="20"/>
        <v>97.827126395079674</v>
      </c>
    </row>
    <row r="266" spans="1:20" s="4" customFormat="1" ht="48" customHeight="1">
      <c r="A266" s="156"/>
      <c r="B266" s="157"/>
      <c r="C266" s="158"/>
      <c r="D266" s="45"/>
      <c r="E266" s="122"/>
      <c r="F266" s="491" t="s">
        <v>172</v>
      </c>
      <c r="G266" s="677"/>
      <c r="H266" s="28"/>
      <c r="I266" s="19"/>
      <c r="J266" s="19"/>
      <c r="K266" s="19"/>
      <c r="L266" s="19"/>
      <c r="M266" s="28"/>
      <c r="N266" s="28"/>
      <c r="O266" s="31" t="s">
        <v>350</v>
      </c>
      <c r="P266" s="133" t="s">
        <v>173</v>
      </c>
      <c r="Q266" s="294" t="s">
        <v>309</v>
      </c>
      <c r="R266" s="314">
        <f>R267</f>
        <v>5999857.6399999997</v>
      </c>
      <c r="S266" s="335">
        <f>S267</f>
        <v>5974377.6100000003</v>
      </c>
      <c r="T266" s="262">
        <f t="shared" si="20"/>
        <v>99.575322757157963</v>
      </c>
    </row>
    <row r="267" spans="1:20" s="4" customFormat="1" ht="33" customHeight="1">
      <c r="A267" s="156"/>
      <c r="B267" s="157"/>
      <c r="C267" s="158"/>
      <c r="D267" s="45"/>
      <c r="E267" s="122"/>
      <c r="F267" s="491" t="s">
        <v>380</v>
      </c>
      <c r="G267" s="677"/>
      <c r="H267" s="28"/>
      <c r="I267" s="19"/>
      <c r="J267" s="19"/>
      <c r="K267" s="19"/>
      <c r="L267" s="19"/>
      <c r="M267" s="28"/>
      <c r="N267" s="28"/>
      <c r="O267" s="31" t="s">
        <v>350</v>
      </c>
      <c r="P267" s="133" t="s">
        <v>173</v>
      </c>
      <c r="Q267" s="294" t="s">
        <v>379</v>
      </c>
      <c r="R267" s="314">
        <f>R268</f>
        <v>5999857.6399999997</v>
      </c>
      <c r="S267" s="335">
        <f>S268</f>
        <v>5974377.6100000003</v>
      </c>
      <c r="T267" s="262">
        <f t="shared" si="20"/>
        <v>99.575322757157963</v>
      </c>
    </row>
    <row r="268" spans="1:20" s="4" customFormat="1" ht="33" customHeight="1">
      <c r="A268" s="156"/>
      <c r="B268" s="157"/>
      <c r="C268" s="158"/>
      <c r="D268" s="45"/>
      <c r="E268" s="122"/>
      <c r="F268" s="566" t="s">
        <v>449</v>
      </c>
      <c r="G268" s="678"/>
      <c r="H268" s="148"/>
      <c r="I268" s="189"/>
      <c r="J268" s="189"/>
      <c r="K268" s="189"/>
      <c r="L268" s="189"/>
      <c r="M268" s="148"/>
      <c r="N268" s="148"/>
      <c r="O268" s="149" t="s">
        <v>350</v>
      </c>
      <c r="P268" s="281" t="s">
        <v>173</v>
      </c>
      <c r="Q268" s="361" t="s">
        <v>448</v>
      </c>
      <c r="R268" s="314">
        <v>5999857.6399999997</v>
      </c>
      <c r="S268" s="335">
        <v>5974377.6100000003</v>
      </c>
      <c r="T268" s="262">
        <f t="shared" si="20"/>
        <v>99.575322757157963</v>
      </c>
    </row>
    <row r="269" spans="1:20" s="4" customFormat="1" ht="18.75" customHeight="1">
      <c r="A269" s="69"/>
      <c r="B269" s="70"/>
      <c r="C269" s="71"/>
      <c r="D269" s="45"/>
      <c r="E269" s="122"/>
      <c r="F269" s="681" t="s">
        <v>256</v>
      </c>
      <c r="G269" s="681"/>
      <c r="H269" s="134"/>
      <c r="I269" s="28"/>
      <c r="J269" s="28"/>
      <c r="K269" s="28"/>
      <c r="L269" s="28"/>
      <c r="M269" s="28"/>
      <c r="N269" s="28"/>
      <c r="O269" s="20" t="s">
        <v>255</v>
      </c>
      <c r="P269" s="20" t="s">
        <v>473</v>
      </c>
      <c r="Q269" s="351" t="s">
        <v>309</v>
      </c>
      <c r="R269" s="364">
        <f>R270+R291</f>
        <v>42637426.030000001</v>
      </c>
      <c r="S269" s="406">
        <f>S270+S291</f>
        <v>41952884.909999996</v>
      </c>
      <c r="T269" s="260">
        <f t="shared" si="20"/>
        <v>98.394506461252234</v>
      </c>
    </row>
    <row r="270" spans="1:20" s="4" customFormat="1" ht="35.25" customHeight="1">
      <c r="A270" s="69"/>
      <c r="B270" s="70"/>
      <c r="C270" s="71"/>
      <c r="D270" s="45"/>
      <c r="E270" s="122"/>
      <c r="F270" s="486" t="s">
        <v>412</v>
      </c>
      <c r="G270" s="487"/>
      <c r="H270" s="487"/>
      <c r="I270" s="28"/>
      <c r="J270" s="28"/>
      <c r="K270" s="28"/>
      <c r="L270" s="28"/>
      <c r="M270" s="28"/>
      <c r="N270" s="28"/>
      <c r="O270" s="31" t="s">
        <v>255</v>
      </c>
      <c r="P270" s="31" t="s">
        <v>471</v>
      </c>
      <c r="Q270" s="168" t="s">
        <v>309</v>
      </c>
      <c r="R270" s="365">
        <f>R271</f>
        <v>15530043.260000002</v>
      </c>
      <c r="S270" s="407">
        <f>S271</f>
        <v>14845502.140000001</v>
      </c>
      <c r="T270" s="262">
        <f t="shared" si="20"/>
        <v>95.592149303517132</v>
      </c>
    </row>
    <row r="271" spans="1:20" s="4" customFormat="1" ht="33.75" customHeight="1">
      <c r="A271" s="69"/>
      <c r="B271" s="70"/>
      <c r="C271" s="71"/>
      <c r="D271" s="45"/>
      <c r="E271" s="122"/>
      <c r="F271" s="486" t="s">
        <v>413</v>
      </c>
      <c r="G271" s="487"/>
      <c r="H271" s="25"/>
      <c r="I271" s="28"/>
      <c r="J271" s="28"/>
      <c r="K271" s="28"/>
      <c r="L271" s="28"/>
      <c r="M271" s="28"/>
      <c r="N271" s="28"/>
      <c r="O271" s="31" t="s">
        <v>255</v>
      </c>
      <c r="P271" s="31" t="s">
        <v>472</v>
      </c>
      <c r="Q271" s="168" t="s">
        <v>309</v>
      </c>
      <c r="R271" s="142">
        <f>R272</f>
        <v>15530043.260000002</v>
      </c>
      <c r="S271" s="328">
        <f>S272</f>
        <v>14845502.140000001</v>
      </c>
      <c r="T271" s="262">
        <f t="shared" si="20"/>
        <v>95.592149303517132</v>
      </c>
    </row>
    <row r="272" spans="1:20" s="4" customFormat="1" ht="33.75" customHeight="1">
      <c r="A272" s="69"/>
      <c r="B272" s="70"/>
      <c r="C272" s="71"/>
      <c r="D272" s="45"/>
      <c r="E272" s="122"/>
      <c r="F272" s="513" t="s">
        <v>230</v>
      </c>
      <c r="G272" s="565"/>
      <c r="H272" s="224"/>
      <c r="I272" s="28"/>
      <c r="J272" s="28"/>
      <c r="K272" s="28"/>
      <c r="L272" s="28"/>
      <c r="M272" s="28"/>
      <c r="N272" s="28"/>
      <c r="O272" s="31" t="s">
        <v>255</v>
      </c>
      <c r="P272" s="31" t="s">
        <v>34</v>
      </c>
      <c r="Q272" s="168" t="s">
        <v>309</v>
      </c>
      <c r="R272" s="142">
        <f>R273+R279+R282+R285+R288+R276</f>
        <v>15530043.260000002</v>
      </c>
      <c r="S272" s="328">
        <f>S273+S279+S282+S285+S288+S276</f>
        <v>14845502.140000001</v>
      </c>
      <c r="T272" s="262">
        <f t="shared" si="20"/>
        <v>95.592149303517132</v>
      </c>
    </row>
    <row r="273" spans="1:20" s="4" customFormat="1" ht="39" customHeight="1">
      <c r="A273" s="69"/>
      <c r="B273" s="70"/>
      <c r="C273" s="71"/>
      <c r="D273" s="45"/>
      <c r="E273" s="122"/>
      <c r="F273" s="491" t="s">
        <v>232</v>
      </c>
      <c r="G273" s="491"/>
      <c r="H273" s="134"/>
      <c r="I273" s="28"/>
      <c r="J273" s="28"/>
      <c r="K273" s="28"/>
      <c r="L273" s="28"/>
      <c r="M273" s="28"/>
      <c r="N273" s="28"/>
      <c r="O273" s="31" t="s">
        <v>255</v>
      </c>
      <c r="P273" s="31" t="s">
        <v>191</v>
      </c>
      <c r="Q273" s="168" t="s">
        <v>309</v>
      </c>
      <c r="R273" s="142">
        <f>R274</f>
        <v>5989410</v>
      </c>
      <c r="S273" s="328">
        <f>S274</f>
        <v>5519841.1900000004</v>
      </c>
      <c r="T273" s="262">
        <f t="shared" si="20"/>
        <v>92.160015594190412</v>
      </c>
    </row>
    <row r="274" spans="1:20" s="4" customFormat="1" ht="33.75" customHeight="1">
      <c r="A274" s="69"/>
      <c r="B274" s="70"/>
      <c r="C274" s="71"/>
      <c r="D274" s="45"/>
      <c r="E274" s="122"/>
      <c r="F274" s="484" t="s">
        <v>380</v>
      </c>
      <c r="G274" s="674"/>
      <c r="H274" s="134"/>
      <c r="I274" s="28"/>
      <c r="J274" s="28"/>
      <c r="K274" s="28"/>
      <c r="L274" s="28"/>
      <c r="M274" s="28"/>
      <c r="N274" s="28"/>
      <c r="O274" s="31" t="s">
        <v>255</v>
      </c>
      <c r="P274" s="31" t="s">
        <v>191</v>
      </c>
      <c r="Q274" s="168" t="s">
        <v>379</v>
      </c>
      <c r="R274" s="142">
        <f>R275</f>
        <v>5989410</v>
      </c>
      <c r="S274" s="328">
        <f>S275</f>
        <v>5519841.1900000004</v>
      </c>
      <c r="T274" s="262">
        <f t="shared" si="20"/>
        <v>92.160015594190412</v>
      </c>
    </row>
    <row r="275" spans="1:20" s="4" customFormat="1" ht="48.75" customHeight="1">
      <c r="A275" s="69"/>
      <c r="B275" s="70"/>
      <c r="C275" s="71"/>
      <c r="D275" s="45"/>
      <c r="E275" s="122"/>
      <c r="F275" s="484" t="s">
        <v>449</v>
      </c>
      <c r="G275" s="674"/>
      <c r="H275" s="134"/>
      <c r="I275" s="28"/>
      <c r="J275" s="28"/>
      <c r="K275" s="28"/>
      <c r="L275" s="28"/>
      <c r="M275" s="28"/>
      <c r="N275" s="28"/>
      <c r="O275" s="31" t="s">
        <v>255</v>
      </c>
      <c r="P275" s="31" t="s">
        <v>191</v>
      </c>
      <c r="Q275" s="168" t="s">
        <v>448</v>
      </c>
      <c r="R275" s="142">
        <v>5989410</v>
      </c>
      <c r="S275" s="328">
        <v>5519841.1900000004</v>
      </c>
      <c r="T275" s="262">
        <f t="shared" si="20"/>
        <v>92.160015594190412</v>
      </c>
    </row>
    <row r="276" spans="1:20" s="4" customFormat="1" ht="35.25" customHeight="1">
      <c r="A276" s="69"/>
      <c r="B276" s="70"/>
      <c r="C276" s="71"/>
      <c r="D276" s="45"/>
      <c r="E276" s="122"/>
      <c r="F276" s="484" t="s">
        <v>522</v>
      </c>
      <c r="G276" s="674"/>
      <c r="H276" s="134"/>
      <c r="I276" s="28"/>
      <c r="J276" s="28"/>
      <c r="K276" s="28"/>
      <c r="L276" s="28"/>
      <c r="M276" s="28"/>
      <c r="N276" s="28"/>
      <c r="O276" s="31" t="s">
        <v>255</v>
      </c>
      <c r="P276" s="31" t="s">
        <v>523</v>
      </c>
      <c r="Q276" s="168" t="s">
        <v>309</v>
      </c>
      <c r="R276" s="142">
        <f>R277</f>
        <v>206291.89</v>
      </c>
      <c r="S276" s="328">
        <f>S277</f>
        <v>206291.89</v>
      </c>
      <c r="T276" s="262">
        <f t="shared" si="20"/>
        <v>100</v>
      </c>
    </row>
    <row r="277" spans="1:20" s="4" customFormat="1" ht="34.5" customHeight="1">
      <c r="A277" s="69"/>
      <c r="B277" s="70"/>
      <c r="C277" s="71"/>
      <c r="D277" s="45"/>
      <c r="E277" s="122"/>
      <c r="F277" s="484" t="s">
        <v>380</v>
      </c>
      <c r="G277" s="674"/>
      <c r="H277" s="134"/>
      <c r="I277" s="28"/>
      <c r="J277" s="28"/>
      <c r="K277" s="28"/>
      <c r="L277" s="28"/>
      <c r="M277" s="28"/>
      <c r="N277" s="28"/>
      <c r="O277" s="31" t="s">
        <v>255</v>
      </c>
      <c r="P277" s="31" t="s">
        <v>523</v>
      </c>
      <c r="Q277" s="168" t="s">
        <v>379</v>
      </c>
      <c r="R277" s="142">
        <f>R278</f>
        <v>206291.89</v>
      </c>
      <c r="S277" s="328">
        <f>S278</f>
        <v>206291.89</v>
      </c>
      <c r="T277" s="262">
        <f t="shared" si="20"/>
        <v>100</v>
      </c>
    </row>
    <row r="278" spans="1:20" s="4" customFormat="1" ht="48.75" customHeight="1">
      <c r="A278" s="69"/>
      <c r="B278" s="70"/>
      <c r="C278" s="71"/>
      <c r="D278" s="45"/>
      <c r="E278" s="122"/>
      <c r="F278" s="484" t="s">
        <v>449</v>
      </c>
      <c r="G278" s="674"/>
      <c r="H278" s="134"/>
      <c r="I278" s="28"/>
      <c r="J278" s="28"/>
      <c r="K278" s="28"/>
      <c r="L278" s="28"/>
      <c r="M278" s="28"/>
      <c r="N278" s="28"/>
      <c r="O278" s="31" t="s">
        <v>255</v>
      </c>
      <c r="P278" s="31" t="s">
        <v>523</v>
      </c>
      <c r="Q278" s="168" t="s">
        <v>448</v>
      </c>
      <c r="R278" s="142">
        <v>206291.89</v>
      </c>
      <c r="S278" s="328">
        <v>206291.89</v>
      </c>
      <c r="T278" s="262">
        <f t="shared" si="20"/>
        <v>100</v>
      </c>
    </row>
    <row r="279" spans="1:20" s="4" customFormat="1" ht="21.75" customHeight="1">
      <c r="A279" s="69"/>
      <c r="B279" s="70"/>
      <c r="C279" s="71"/>
      <c r="D279" s="45"/>
      <c r="E279" s="122"/>
      <c r="F279" s="486" t="s">
        <v>351</v>
      </c>
      <c r="G279" s="487"/>
      <c r="H279" s="28"/>
      <c r="I279" s="28"/>
      <c r="J279" s="28"/>
      <c r="K279" s="28"/>
      <c r="L279" s="28"/>
      <c r="M279" s="28"/>
      <c r="N279" s="28"/>
      <c r="O279" s="31" t="s">
        <v>255</v>
      </c>
      <c r="P279" s="31" t="s">
        <v>192</v>
      </c>
      <c r="Q279" s="168" t="s">
        <v>309</v>
      </c>
      <c r="R279" s="142">
        <f>R280</f>
        <v>1098796.73</v>
      </c>
      <c r="S279" s="328">
        <f>S280</f>
        <v>1098796.73</v>
      </c>
      <c r="T279" s="262">
        <f t="shared" si="20"/>
        <v>100</v>
      </c>
    </row>
    <row r="280" spans="1:20" s="4" customFormat="1" ht="37.5" customHeight="1">
      <c r="A280" s="69"/>
      <c r="B280" s="70"/>
      <c r="C280" s="71"/>
      <c r="D280" s="45"/>
      <c r="E280" s="122"/>
      <c r="F280" s="484" t="s">
        <v>380</v>
      </c>
      <c r="G280" s="674"/>
      <c r="H280" s="28"/>
      <c r="I280" s="28"/>
      <c r="J280" s="28"/>
      <c r="K280" s="28"/>
      <c r="L280" s="28"/>
      <c r="M280" s="28"/>
      <c r="N280" s="28"/>
      <c r="O280" s="31" t="s">
        <v>255</v>
      </c>
      <c r="P280" s="31" t="s">
        <v>192</v>
      </c>
      <c r="Q280" s="168" t="s">
        <v>379</v>
      </c>
      <c r="R280" s="142">
        <f>R281</f>
        <v>1098796.73</v>
      </c>
      <c r="S280" s="328">
        <f>S281</f>
        <v>1098796.73</v>
      </c>
      <c r="T280" s="262">
        <f t="shared" si="20"/>
        <v>100</v>
      </c>
    </row>
    <row r="281" spans="1:20" s="4" customFormat="1" ht="51.75" customHeight="1">
      <c r="A281" s="69"/>
      <c r="B281" s="70"/>
      <c r="C281" s="71"/>
      <c r="D281" s="45"/>
      <c r="E281" s="122"/>
      <c r="F281" s="484" t="s">
        <v>449</v>
      </c>
      <c r="G281" s="674"/>
      <c r="H281" s="28"/>
      <c r="I281" s="28"/>
      <c r="J281" s="28"/>
      <c r="K281" s="28"/>
      <c r="L281" s="28"/>
      <c r="M281" s="28"/>
      <c r="N281" s="28"/>
      <c r="O281" s="31" t="s">
        <v>255</v>
      </c>
      <c r="P281" s="31" t="s">
        <v>192</v>
      </c>
      <c r="Q281" s="168" t="s">
        <v>448</v>
      </c>
      <c r="R281" s="142">
        <v>1098796.73</v>
      </c>
      <c r="S281" s="142">
        <v>1098796.73</v>
      </c>
      <c r="T281" s="262">
        <f t="shared" si="20"/>
        <v>100</v>
      </c>
    </row>
    <row r="282" spans="1:20" s="4" customFormat="1" ht="32.25" customHeight="1">
      <c r="A282" s="69"/>
      <c r="B282" s="70"/>
      <c r="C282" s="71"/>
      <c r="D282" s="45"/>
      <c r="E282" s="122"/>
      <c r="F282" s="486" t="s">
        <v>257</v>
      </c>
      <c r="G282" s="487"/>
      <c r="H282" s="28"/>
      <c r="I282" s="28"/>
      <c r="J282" s="28"/>
      <c r="K282" s="28"/>
      <c r="L282" s="28"/>
      <c r="M282" s="28"/>
      <c r="N282" s="28"/>
      <c r="O282" s="31" t="s">
        <v>255</v>
      </c>
      <c r="P282" s="31" t="s">
        <v>193</v>
      </c>
      <c r="Q282" s="168" t="s">
        <v>309</v>
      </c>
      <c r="R282" s="142">
        <f>R283</f>
        <v>569306.05000000005</v>
      </c>
      <c r="S282" s="328">
        <f>S283</f>
        <v>517444.33</v>
      </c>
      <c r="T282" s="262">
        <f t="shared" si="20"/>
        <v>90.890362046916579</v>
      </c>
    </row>
    <row r="283" spans="1:20" s="4" customFormat="1" ht="32.25" customHeight="1">
      <c r="A283" s="69"/>
      <c r="B283" s="70"/>
      <c r="C283" s="71"/>
      <c r="D283" s="45"/>
      <c r="E283" s="122"/>
      <c r="F283" s="484" t="s">
        <v>380</v>
      </c>
      <c r="G283" s="674"/>
      <c r="H283" s="28"/>
      <c r="I283" s="28"/>
      <c r="J283" s="28"/>
      <c r="K283" s="28"/>
      <c r="L283" s="28"/>
      <c r="M283" s="28"/>
      <c r="N283" s="28"/>
      <c r="O283" s="31" t="s">
        <v>255</v>
      </c>
      <c r="P283" s="31" t="s">
        <v>193</v>
      </c>
      <c r="Q283" s="168" t="s">
        <v>379</v>
      </c>
      <c r="R283" s="142">
        <f>R284</f>
        <v>569306.05000000005</v>
      </c>
      <c r="S283" s="328">
        <f>S284</f>
        <v>517444.33</v>
      </c>
      <c r="T283" s="262">
        <f t="shared" si="20"/>
        <v>90.890362046916579</v>
      </c>
    </row>
    <row r="284" spans="1:20" s="4" customFormat="1" ht="50.25" customHeight="1">
      <c r="A284" s="69"/>
      <c r="B284" s="70"/>
      <c r="C284" s="71"/>
      <c r="D284" s="45"/>
      <c r="E284" s="122"/>
      <c r="F284" s="484" t="s">
        <v>449</v>
      </c>
      <c r="G284" s="674"/>
      <c r="H284" s="28"/>
      <c r="I284" s="28"/>
      <c r="J284" s="28"/>
      <c r="K284" s="28"/>
      <c r="L284" s="28"/>
      <c r="M284" s="28"/>
      <c r="N284" s="28"/>
      <c r="O284" s="31" t="s">
        <v>255</v>
      </c>
      <c r="P284" s="31" t="s">
        <v>193</v>
      </c>
      <c r="Q284" s="168" t="s">
        <v>448</v>
      </c>
      <c r="R284" s="142">
        <f>567881.26+1424.79</f>
        <v>569306.05000000005</v>
      </c>
      <c r="S284" s="328">
        <v>517444.33</v>
      </c>
      <c r="T284" s="262">
        <f t="shared" si="20"/>
        <v>90.890362046916579</v>
      </c>
    </row>
    <row r="285" spans="1:20" s="4" customFormat="1" ht="35.25" customHeight="1">
      <c r="A285" s="69"/>
      <c r="B285" s="70"/>
      <c r="C285" s="71"/>
      <c r="D285" s="45"/>
      <c r="E285" s="122"/>
      <c r="F285" s="486" t="s">
        <v>233</v>
      </c>
      <c r="G285" s="487"/>
      <c r="H285" s="28"/>
      <c r="I285" s="28"/>
      <c r="J285" s="28"/>
      <c r="K285" s="28"/>
      <c r="L285" s="28"/>
      <c r="M285" s="28"/>
      <c r="N285" s="28"/>
      <c r="O285" s="31" t="s">
        <v>255</v>
      </c>
      <c r="P285" s="31" t="s">
        <v>194</v>
      </c>
      <c r="Q285" s="168" t="s">
        <v>309</v>
      </c>
      <c r="R285" s="142">
        <f>R286</f>
        <v>5331560.55</v>
      </c>
      <c r="S285" s="328">
        <f>S286</f>
        <v>5177167.8</v>
      </c>
      <c r="T285" s="262">
        <f t="shared" si="20"/>
        <v>97.104173373778906</v>
      </c>
    </row>
    <row r="286" spans="1:20" s="4" customFormat="1" ht="33" customHeight="1">
      <c r="A286" s="69"/>
      <c r="B286" s="70"/>
      <c r="C286" s="71"/>
      <c r="D286" s="45"/>
      <c r="E286" s="122"/>
      <c r="F286" s="484" t="s">
        <v>380</v>
      </c>
      <c r="G286" s="674"/>
      <c r="H286" s="28"/>
      <c r="I286" s="28"/>
      <c r="J286" s="28"/>
      <c r="K286" s="28"/>
      <c r="L286" s="28"/>
      <c r="M286" s="28"/>
      <c r="N286" s="28"/>
      <c r="O286" s="31" t="s">
        <v>255</v>
      </c>
      <c r="P286" s="31" t="s">
        <v>194</v>
      </c>
      <c r="Q286" s="168" t="s">
        <v>379</v>
      </c>
      <c r="R286" s="142">
        <f>R287</f>
        <v>5331560.55</v>
      </c>
      <c r="S286" s="328">
        <f>S287</f>
        <v>5177167.8</v>
      </c>
      <c r="T286" s="262">
        <f t="shared" si="20"/>
        <v>97.104173373778906</v>
      </c>
    </row>
    <row r="287" spans="1:20" s="4" customFormat="1" ht="50.25" customHeight="1">
      <c r="A287" s="69"/>
      <c r="B287" s="70"/>
      <c r="C287" s="71"/>
      <c r="D287" s="45"/>
      <c r="E287" s="122"/>
      <c r="F287" s="484" t="s">
        <v>449</v>
      </c>
      <c r="G287" s="674"/>
      <c r="H287" s="28"/>
      <c r="I287" s="28"/>
      <c r="J287" s="28"/>
      <c r="K287" s="28"/>
      <c r="L287" s="28"/>
      <c r="M287" s="28"/>
      <c r="N287" s="28"/>
      <c r="O287" s="31" t="s">
        <v>255</v>
      </c>
      <c r="P287" s="31" t="s">
        <v>194</v>
      </c>
      <c r="Q287" s="168" t="s">
        <v>448</v>
      </c>
      <c r="R287" s="142">
        <v>5331560.55</v>
      </c>
      <c r="S287" s="328">
        <v>5177167.8</v>
      </c>
      <c r="T287" s="262">
        <f t="shared" si="20"/>
        <v>97.104173373778906</v>
      </c>
    </row>
    <row r="288" spans="1:20" s="4" customFormat="1" ht="50.25" customHeight="1">
      <c r="A288" s="69"/>
      <c r="B288" s="70"/>
      <c r="C288" s="71"/>
      <c r="D288" s="45"/>
      <c r="E288" s="122"/>
      <c r="F288" s="491" t="s">
        <v>172</v>
      </c>
      <c r="G288" s="677"/>
      <c r="H288" s="28"/>
      <c r="I288" s="19"/>
      <c r="J288" s="19"/>
      <c r="K288" s="19"/>
      <c r="L288" s="19"/>
      <c r="M288" s="28"/>
      <c r="N288" s="28"/>
      <c r="O288" s="31" t="s">
        <v>255</v>
      </c>
      <c r="P288" s="133" t="s">
        <v>173</v>
      </c>
      <c r="Q288" s="294" t="s">
        <v>309</v>
      </c>
      <c r="R288" s="262">
        <f>R289</f>
        <v>2334678.04</v>
      </c>
      <c r="S288" s="302">
        <f>S289</f>
        <v>2325960.2000000002</v>
      </c>
      <c r="T288" s="262">
        <f t="shared" si="20"/>
        <v>99.626593480958093</v>
      </c>
    </row>
    <row r="289" spans="1:20" s="4" customFormat="1" ht="50.25" customHeight="1">
      <c r="A289" s="69"/>
      <c r="B289" s="70"/>
      <c r="C289" s="71"/>
      <c r="D289" s="45"/>
      <c r="E289" s="122"/>
      <c r="F289" s="491" t="s">
        <v>380</v>
      </c>
      <c r="G289" s="677"/>
      <c r="H289" s="28"/>
      <c r="I289" s="19"/>
      <c r="J289" s="19"/>
      <c r="K289" s="19"/>
      <c r="L289" s="19"/>
      <c r="M289" s="28"/>
      <c r="N289" s="28"/>
      <c r="O289" s="31" t="s">
        <v>255</v>
      </c>
      <c r="P289" s="133" t="s">
        <v>173</v>
      </c>
      <c r="Q289" s="294" t="s">
        <v>379</v>
      </c>
      <c r="R289" s="262">
        <f>R290</f>
        <v>2334678.04</v>
      </c>
      <c r="S289" s="302">
        <f>S290</f>
        <v>2325960.2000000002</v>
      </c>
      <c r="T289" s="262">
        <f t="shared" si="20"/>
        <v>99.626593480958093</v>
      </c>
    </row>
    <row r="290" spans="1:20" s="4" customFormat="1" ht="50.25" customHeight="1">
      <c r="A290" s="69"/>
      <c r="B290" s="70"/>
      <c r="C290" s="71"/>
      <c r="D290" s="45"/>
      <c r="E290" s="122"/>
      <c r="F290" s="491" t="s">
        <v>449</v>
      </c>
      <c r="G290" s="677"/>
      <c r="H290" s="28"/>
      <c r="I290" s="19"/>
      <c r="J290" s="19"/>
      <c r="K290" s="19"/>
      <c r="L290" s="19"/>
      <c r="M290" s="28"/>
      <c r="N290" s="28"/>
      <c r="O290" s="31" t="s">
        <v>255</v>
      </c>
      <c r="P290" s="133" t="s">
        <v>173</v>
      </c>
      <c r="Q290" s="294" t="s">
        <v>448</v>
      </c>
      <c r="R290" s="262">
        <v>2334678.04</v>
      </c>
      <c r="S290" s="302">
        <v>2325960.2000000002</v>
      </c>
      <c r="T290" s="262">
        <f t="shared" si="20"/>
        <v>99.626593480958093</v>
      </c>
    </row>
    <row r="291" spans="1:20" s="4" customFormat="1" ht="60" customHeight="1">
      <c r="A291" s="69"/>
      <c r="B291" s="70"/>
      <c r="C291" s="71"/>
      <c r="D291" s="45"/>
      <c r="E291" s="122"/>
      <c r="F291" s="476" t="s">
        <v>74</v>
      </c>
      <c r="G291" s="478"/>
      <c r="H291" s="28"/>
      <c r="I291" s="19"/>
      <c r="J291" s="19"/>
      <c r="K291" s="19"/>
      <c r="L291" s="19"/>
      <c r="M291" s="28"/>
      <c r="N291" s="28"/>
      <c r="O291" s="133" t="s">
        <v>255</v>
      </c>
      <c r="P291" s="133" t="s">
        <v>75</v>
      </c>
      <c r="Q291" s="294" t="s">
        <v>309</v>
      </c>
      <c r="R291" s="265">
        <f>R292</f>
        <v>27107382.77</v>
      </c>
      <c r="S291" s="338">
        <f>S292</f>
        <v>27107382.77</v>
      </c>
      <c r="T291" s="262">
        <f t="shared" si="20"/>
        <v>100</v>
      </c>
    </row>
    <row r="292" spans="1:20" s="4" customFormat="1" ht="36" customHeight="1">
      <c r="A292" s="69"/>
      <c r="B292" s="70"/>
      <c r="C292" s="71"/>
      <c r="D292" s="45"/>
      <c r="E292" s="122"/>
      <c r="F292" s="563" t="s">
        <v>171</v>
      </c>
      <c r="G292" s="564"/>
      <c r="H292" s="28"/>
      <c r="I292" s="19"/>
      <c r="J292" s="19"/>
      <c r="K292" s="19"/>
      <c r="L292" s="19"/>
      <c r="M292" s="28"/>
      <c r="N292" s="28"/>
      <c r="O292" s="133" t="s">
        <v>255</v>
      </c>
      <c r="P292" s="133" t="s">
        <v>72</v>
      </c>
      <c r="Q292" s="294" t="s">
        <v>309</v>
      </c>
      <c r="R292" s="265">
        <f>R293+R300</f>
        <v>27107382.77</v>
      </c>
      <c r="S292" s="265">
        <f>S293+S300</f>
        <v>27107382.77</v>
      </c>
      <c r="T292" s="262">
        <f t="shared" si="20"/>
        <v>100</v>
      </c>
    </row>
    <row r="293" spans="1:20" s="4" customFormat="1" ht="35.25" customHeight="1">
      <c r="A293" s="69"/>
      <c r="B293" s="70"/>
      <c r="C293" s="71"/>
      <c r="D293" s="45"/>
      <c r="E293" s="122"/>
      <c r="F293" s="476" t="s">
        <v>4</v>
      </c>
      <c r="G293" s="478"/>
      <c r="H293" s="28"/>
      <c r="I293" s="19"/>
      <c r="J293" s="19"/>
      <c r="K293" s="19"/>
      <c r="L293" s="19"/>
      <c r="M293" s="28"/>
      <c r="N293" s="28"/>
      <c r="O293" s="133" t="s">
        <v>71</v>
      </c>
      <c r="P293" s="133" t="s">
        <v>73</v>
      </c>
      <c r="Q293" s="294" t="s">
        <v>309</v>
      </c>
      <c r="R293" s="265">
        <f>R294+R297</f>
        <v>18556710</v>
      </c>
      <c r="S293" s="338">
        <f>S294+S297</f>
        <v>18556710</v>
      </c>
      <c r="T293" s="262">
        <f t="shared" si="20"/>
        <v>100</v>
      </c>
    </row>
    <row r="294" spans="1:20" s="4" customFormat="1" ht="50.25" customHeight="1">
      <c r="A294" s="69"/>
      <c r="B294" s="70"/>
      <c r="C294" s="71"/>
      <c r="D294" s="45"/>
      <c r="E294" s="122"/>
      <c r="F294" s="518" t="s">
        <v>5</v>
      </c>
      <c r="G294" s="695"/>
      <c r="H294" s="28"/>
      <c r="I294" s="19"/>
      <c r="J294" s="19"/>
      <c r="K294" s="19"/>
      <c r="L294" s="19"/>
      <c r="M294" s="28"/>
      <c r="N294" s="28"/>
      <c r="O294" s="133" t="s">
        <v>255</v>
      </c>
      <c r="P294" s="133" t="s">
        <v>6</v>
      </c>
      <c r="Q294" s="294" t="s">
        <v>309</v>
      </c>
      <c r="R294" s="262">
        <f>R295</f>
        <v>18000000</v>
      </c>
      <c r="S294" s="302">
        <f>S295</f>
        <v>18000000</v>
      </c>
      <c r="T294" s="262">
        <f t="shared" si="20"/>
        <v>100</v>
      </c>
    </row>
    <row r="295" spans="1:20" s="4" customFormat="1" ht="22.5" customHeight="1">
      <c r="A295" s="69"/>
      <c r="B295" s="70"/>
      <c r="C295" s="71"/>
      <c r="D295" s="45"/>
      <c r="E295" s="122"/>
      <c r="F295" s="484" t="s">
        <v>382</v>
      </c>
      <c r="G295" s="674"/>
      <c r="H295" s="28"/>
      <c r="I295" s="19"/>
      <c r="J295" s="19"/>
      <c r="K295" s="19"/>
      <c r="L295" s="19"/>
      <c r="M295" s="28"/>
      <c r="N295" s="28"/>
      <c r="O295" s="133" t="s">
        <v>255</v>
      </c>
      <c r="P295" s="133" t="s">
        <v>6</v>
      </c>
      <c r="Q295" s="294" t="s">
        <v>383</v>
      </c>
      <c r="R295" s="262">
        <f>R296</f>
        <v>18000000</v>
      </c>
      <c r="S295" s="302">
        <f>S296</f>
        <v>18000000</v>
      </c>
      <c r="T295" s="262">
        <f t="shared" si="20"/>
        <v>100</v>
      </c>
    </row>
    <row r="296" spans="1:20" s="4" customFormat="1" ht="66.75" customHeight="1">
      <c r="A296" s="69"/>
      <c r="B296" s="70"/>
      <c r="C296" s="71"/>
      <c r="D296" s="45"/>
      <c r="E296" s="122"/>
      <c r="F296" s="505" t="s">
        <v>466</v>
      </c>
      <c r="G296" s="506"/>
      <c r="H296" s="28"/>
      <c r="I296" s="19"/>
      <c r="J296" s="19"/>
      <c r="K296" s="19"/>
      <c r="L296" s="19"/>
      <c r="M296" s="28"/>
      <c r="N296" s="28"/>
      <c r="O296" s="133" t="s">
        <v>255</v>
      </c>
      <c r="P296" s="133" t="s">
        <v>6</v>
      </c>
      <c r="Q296" s="294" t="s">
        <v>440</v>
      </c>
      <c r="R296" s="262">
        <v>18000000</v>
      </c>
      <c r="S296" s="302">
        <v>18000000</v>
      </c>
      <c r="T296" s="262">
        <f t="shared" si="20"/>
        <v>100</v>
      </c>
    </row>
    <row r="297" spans="1:20" s="4" customFormat="1" ht="66.75" customHeight="1">
      <c r="A297" s="69"/>
      <c r="B297" s="70"/>
      <c r="C297" s="71"/>
      <c r="D297" s="45"/>
      <c r="E297" s="122"/>
      <c r="F297" s="505" t="s">
        <v>8</v>
      </c>
      <c r="G297" s="674"/>
      <c r="H297" s="28"/>
      <c r="I297" s="19"/>
      <c r="J297" s="19"/>
      <c r="K297" s="19"/>
      <c r="L297" s="19"/>
      <c r="M297" s="28"/>
      <c r="N297" s="28"/>
      <c r="O297" s="133" t="s">
        <v>255</v>
      </c>
      <c r="P297" s="133" t="s">
        <v>7</v>
      </c>
      <c r="Q297" s="294" t="s">
        <v>309</v>
      </c>
      <c r="R297" s="262">
        <f>R298</f>
        <v>556710</v>
      </c>
      <c r="S297" s="302">
        <f>S298</f>
        <v>556710</v>
      </c>
      <c r="T297" s="262">
        <f t="shared" si="20"/>
        <v>100</v>
      </c>
    </row>
    <row r="298" spans="1:20" s="4" customFormat="1" ht="22.5" customHeight="1">
      <c r="A298" s="69"/>
      <c r="B298" s="70"/>
      <c r="C298" s="71"/>
      <c r="D298" s="45"/>
      <c r="E298" s="122"/>
      <c r="F298" s="484" t="s">
        <v>382</v>
      </c>
      <c r="G298" s="674"/>
      <c r="H298" s="28"/>
      <c r="I298" s="19"/>
      <c r="J298" s="19"/>
      <c r="K298" s="19"/>
      <c r="L298" s="19"/>
      <c r="M298" s="28"/>
      <c r="N298" s="28"/>
      <c r="O298" s="133" t="s">
        <v>255</v>
      </c>
      <c r="P298" s="133" t="s">
        <v>7</v>
      </c>
      <c r="Q298" s="294" t="s">
        <v>383</v>
      </c>
      <c r="R298" s="262">
        <f>R299</f>
        <v>556710</v>
      </c>
      <c r="S298" s="302">
        <f>S299</f>
        <v>556710</v>
      </c>
      <c r="T298" s="262">
        <f t="shared" si="20"/>
        <v>100</v>
      </c>
    </row>
    <row r="299" spans="1:20" s="4" customFormat="1" ht="66.75" customHeight="1">
      <c r="A299" s="69"/>
      <c r="B299" s="70"/>
      <c r="C299" s="71"/>
      <c r="D299" s="45"/>
      <c r="E299" s="122"/>
      <c r="F299" s="505" t="s">
        <v>466</v>
      </c>
      <c r="G299" s="506"/>
      <c r="H299" s="28"/>
      <c r="I299" s="19"/>
      <c r="J299" s="19"/>
      <c r="K299" s="19"/>
      <c r="L299" s="19"/>
      <c r="M299" s="28"/>
      <c r="N299" s="28"/>
      <c r="O299" s="133" t="s">
        <v>255</v>
      </c>
      <c r="P299" s="133" t="s">
        <v>7</v>
      </c>
      <c r="Q299" s="294" t="s">
        <v>440</v>
      </c>
      <c r="R299" s="262">
        <v>556710</v>
      </c>
      <c r="S299" s="302">
        <v>556710</v>
      </c>
      <c r="T299" s="262">
        <f t="shared" si="20"/>
        <v>100</v>
      </c>
    </row>
    <row r="300" spans="1:20" s="4" customFormat="1" ht="39" customHeight="1">
      <c r="A300" s="69"/>
      <c r="B300" s="70"/>
      <c r="C300" s="71"/>
      <c r="D300" s="45"/>
      <c r="E300" s="122"/>
      <c r="F300" s="518" t="s">
        <v>10</v>
      </c>
      <c r="G300" s="695"/>
      <c r="H300" s="28"/>
      <c r="I300" s="19"/>
      <c r="J300" s="19"/>
      <c r="K300" s="19"/>
      <c r="L300" s="19"/>
      <c r="M300" s="28"/>
      <c r="N300" s="28"/>
      <c r="O300" s="133" t="s">
        <v>255</v>
      </c>
      <c r="P300" s="133" t="s">
        <v>9</v>
      </c>
      <c r="Q300" s="294" t="s">
        <v>309</v>
      </c>
      <c r="R300" s="262">
        <f t="shared" ref="R300:S302" si="21">R301</f>
        <v>8550672.7699999996</v>
      </c>
      <c r="S300" s="262">
        <f t="shared" si="21"/>
        <v>8550672.7699999996</v>
      </c>
      <c r="T300" s="262">
        <f t="shared" si="20"/>
        <v>100</v>
      </c>
    </row>
    <row r="301" spans="1:20" s="4" customFormat="1" ht="82.5" customHeight="1">
      <c r="A301" s="69"/>
      <c r="B301" s="70"/>
      <c r="C301" s="71"/>
      <c r="D301" s="45"/>
      <c r="E301" s="122"/>
      <c r="F301" s="518" t="s">
        <v>11</v>
      </c>
      <c r="G301" s="695"/>
      <c r="H301" s="134"/>
      <c r="I301" s="28"/>
      <c r="J301" s="28"/>
      <c r="K301" s="28"/>
      <c r="L301" s="28"/>
      <c r="M301" s="28"/>
      <c r="N301" s="28"/>
      <c r="O301" s="133" t="s">
        <v>255</v>
      </c>
      <c r="P301" s="133" t="s">
        <v>12</v>
      </c>
      <c r="Q301" s="294" t="s">
        <v>309</v>
      </c>
      <c r="R301" s="262">
        <f>R302+R304</f>
        <v>8550672.7699999996</v>
      </c>
      <c r="S301" s="262">
        <f>S302+S304</f>
        <v>8550672.7699999996</v>
      </c>
      <c r="T301" s="262">
        <f t="shared" si="20"/>
        <v>100</v>
      </c>
    </row>
    <row r="302" spans="1:20" s="4" customFormat="1" ht="38.25" customHeight="1">
      <c r="A302" s="69"/>
      <c r="B302" s="70"/>
      <c r="C302" s="71"/>
      <c r="D302" s="45"/>
      <c r="E302" s="122"/>
      <c r="F302" s="491" t="s">
        <v>380</v>
      </c>
      <c r="G302" s="677"/>
      <c r="H302" s="134"/>
      <c r="I302" s="28"/>
      <c r="J302" s="28"/>
      <c r="K302" s="28"/>
      <c r="L302" s="28"/>
      <c r="M302" s="28"/>
      <c r="N302" s="28"/>
      <c r="O302" s="133" t="s">
        <v>255</v>
      </c>
      <c r="P302" s="133" t="s">
        <v>12</v>
      </c>
      <c r="Q302" s="294" t="s">
        <v>379</v>
      </c>
      <c r="R302" s="262">
        <f t="shared" si="21"/>
        <v>1588931.72</v>
      </c>
      <c r="S302" s="302">
        <f t="shared" si="21"/>
        <v>1588931.72</v>
      </c>
      <c r="T302" s="262">
        <f t="shared" si="20"/>
        <v>100</v>
      </c>
    </row>
    <row r="303" spans="1:20" s="4" customFormat="1" ht="50.25" customHeight="1">
      <c r="A303" s="69"/>
      <c r="B303" s="70"/>
      <c r="C303" s="71"/>
      <c r="D303" s="45"/>
      <c r="E303" s="122"/>
      <c r="F303" s="491" t="s">
        <v>449</v>
      </c>
      <c r="G303" s="677"/>
      <c r="H303" s="134"/>
      <c r="I303" s="28"/>
      <c r="J303" s="28"/>
      <c r="K303" s="28"/>
      <c r="L303" s="28"/>
      <c r="M303" s="28"/>
      <c r="N303" s="28"/>
      <c r="O303" s="133" t="s">
        <v>255</v>
      </c>
      <c r="P303" s="133" t="s">
        <v>12</v>
      </c>
      <c r="Q303" s="294" t="s">
        <v>448</v>
      </c>
      <c r="R303" s="262">
        <v>1588931.72</v>
      </c>
      <c r="S303" s="262">
        <v>1588931.72</v>
      </c>
      <c r="T303" s="262">
        <f t="shared" si="20"/>
        <v>100</v>
      </c>
    </row>
    <row r="304" spans="1:20" s="4" customFormat="1" ht="21" customHeight="1">
      <c r="A304" s="69"/>
      <c r="B304" s="70"/>
      <c r="C304" s="71"/>
      <c r="D304" s="45"/>
      <c r="E304" s="122"/>
      <c r="F304" s="484" t="s">
        <v>382</v>
      </c>
      <c r="G304" s="674"/>
      <c r="H304" s="134"/>
      <c r="I304" s="28"/>
      <c r="J304" s="28"/>
      <c r="K304" s="28"/>
      <c r="L304" s="28"/>
      <c r="M304" s="28"/>
      <c r="N304" s="28"/>
      <c r="O304" s="133" t="s">
        <v>255</v>
      </c>
      <c r="P304" s="133" t="s">
        <v>12</v>
      </c>
      <c r="Q304" s="294" t="s">
        <v>383</v>
      </c>
      <c r="R304" s="262">
        <f>R305</f>
        <v>6961741.0499999998</v>
      </c>
      <c r="S304" s="262">
        <f>S305</f>
        <v>6961741.0499999998</v>
      </c>
      <c r="T304" s="262">
        <f t="shared" si="20"/>
        <v>100</v>
      </c>
    </row>
    <row r="305" spans="1:20" s="4" customFormat="1" ht="63" customHeight="1">
      <c r="A305" s="69"/>
      <c r="B305" s="70"/>
      <c r="C305" s="71"/>
      <c r="D305" s="45"/>
      <c r="E305" s="122"/>
      <c r="F305" s="505" t="s">
        <v>466</v>
      </c>
      <c r="G305" s="506"/>
      <c r="H305" s="134"/>
      <c r="I305" s="28"/>
      <c r="J305" s="28"/>
      <c r="K305" s="28"/>
      <c r="L305" s="28"/>
      <c r="M305" s="28"/>
      <c r="N305" s="28"/>
      <c r="O305" s="133" t="s">
        <v>255</v>
      </c>
      <c r="P305" s="133" t="s">
        <v>12</v>
      </c>
      <c r="Q305" s="294" t="s">
        <v>440</v>
      </c>
      <c r="R305" s="262">
        <v>6961741.0499999998</v>
      </c>
      <c r="S305" s="262">
        <v>6961741.0499999998</v>
      </c>
      <c r="T305" s="262">
        <f t="shared" si="20"/>
        <v>100</v>
      </c>
    </row>
    <row r="306" spans="1:20" s="4" customFormat="1" ht="30.75" customHeight="1">
      <c r="A306" s="22"/>
      <c r="B306" s="562"/>
      <c r="C306" s="562"/>
      <c r="D306" s="45" t="s">
        <v>258</v>
      </c>
      <c r="E306" s="122"/>
      <c r="F306" s="670" t="s">
        <v>395</v>
      </c>
      <c r="G306" s="671"/>
      <c r="H306" s="19" t="e">
        <f>#REF!+#REF!+#REF!+#REF!+#REF!+#REF!+#REF!</f>
        <v>#REF!</v>
      </c>
      <c r="I306" s="19" t="e">
        <f>#REF!+#REF!+#REF!+#REF!+#REF!+#REF!+#REF!</f>
        <v>#REF!</v>
      </c>
      <c r="J306" s="19" t="e">
        <f>#REF!+#REF!+#REF!+#REF!+#REF!+#REF!+#REF!</f>
        <v>#REF!</v>
      </c>
      <c r="K306" s="19" t="e">
        <f>#REF!+#REF!+#REF!+#REF!+#REF!+#REF!+#REF!</f>
        <v>#REF!</v>
      </c>
      <c r="L306" s="19" t="e">
        <f>#REF!+#REF!+#REF!+#REF!+#REF!+#REF!+#REF!</f>
        <v>#REF!</v>
      </c>
      <c r="M306" s="19" t="e">
        <f>#REF!+#REF!+#REF!+#REF!+#REF!+#REF!+#REF!</f>
        <v>#REF!</v>
      </c>
      <c r="N306" s="19" t="e">
        <f>#REF!+#REF!+#REF!+#REF!+#REF!+#REF!+#REF!</f>
        <v>#REF!</v>
      </c>
      <c r="O306" s="20" t="s">
        <v>259</v>
      </c>
      <c r="P306" s="20" t="s">
        <v>473</v>
      </c>
      <c r="Q306" s="363" t="s">
        <v>309</v>
      </c>
      <c r="R306" s="192">
        <f>R307</f>
        <v>12073184.189999999</v>
      </c>
      <c r="S306" s="404">
        <f>S307</f>
        <v>11430514.939999999</v>
      </c>
      <c r="T306" s="260">
        <f t="shared" si="20"/>
        <v>94.676886893415315</v>
      </c>
    </row>
    <row r="307" spans="1:20" s="4" customFormat="1" ht="30.75" customHeight="1">
      <c r="A307" s="22"/>
      <c r="B307" s="23"/>
      <c r="C307" s="23"/>
      <c r="D307" s="45"/>
      <c r="E307" s="122"/>
      <c r="F307" s="486" t="s">
        <v>412</v>
      </c>
      <c r="G307" s="487"/>
      <c r="H307" s="487"/>
      <c r="I307" s="19"/>
      <c r="J307" s="19"/>
      <c r="K307" s="19"/>
      <c r="L307" s="19"/>
      <c r="M307" s="19"/>
      <c r="N307" s="19"/>
      <c r="O307" s="31" t="s">
        <v>259</v>
      </c>
      <c r="P307" s="31" t="s">
        <v>471</v>
      </c>
      <c r="Q307" s="168" t="s">
        <v>309</v>
      </c>
      <c r="R307" s="143">
        <f>R308</f>
        <v>12073184.189999999</v>
      </c>
      <c r="S307" s="242">
        <f>S308</f>
        <v>11430514.939999999</v>
      </c>
      <c r="T307" s="262">
        <f t="shared" si="20"/>
        <v>94.676886893415315</v>
      </c>
    </row>
    <row r="308" spans="1:20" s="4" customFormat="1" ht="30.75" customHeight="1">
      <c r="A308" s="22"/>
      <c r="B308" s="23"/>
      <c r="C308" s="23"/>
      <c r="D308" s="45"/>
      <c r="E308" s="122"/>
      <c r="F308" s="486" t="s">
        <v>413</v>
      </c>
      <c r="G308" s="487"/>
      <c r="H308" s="25"/>
      <c r="I308" s="19"/>
      <c r="J308" s="19"/>
      <c r="K308" s="19"/>
      <c r="L308" s="19"/>
      <c r="M308" s="19"/>
      <c r="N308" s="19"/>
      <c r="O308" s="31" t="s">
        <v>259</v>
      </c>
      <c r="P308" s="31" t="s">
        <v>472</v>
      </c>
      <c r="Q308" s="168" t="s">
        <v>309</v>
      </c>
      <c r="R308" s="143">
        <f>R310+R323+R318</f>
        <v>12073184.189999999</v>
      </c>
      <c r="S308" s="242">
        <f>S310+S323+S318</f>
        <v>11430514.939999999</v>
      </c>
      <c r="T308" s="262">
        <f t="shared" si="20"/>
        <v>94.676886893415315</v>
      </c>
    </row>
    <row r="309" spans="1:20" s="4" customFormat="1" ht="30.75" customHeight="1">
      <c r="A309" s="22"/>
      <c r="B309" s="23"/>
      <c r="C309" s="23"/>
      <c r="D309" s="45"/>
      <c r="E309" s="122"/>
      <c r="F309" s="484" t="s">
        <v>166</v>
      </c>
      <c r="G309" s="674"/>
      <c r="H309" s="25"/>
      <c r="I309" s="19"/>
      <c r="J309" s="19"/>
      <c r="K309" s="19"/>
      <c r="L309" s="19"/>
      <c r="M309" s="19"/>
      <c r="N309" s="19"/>
      <c r="O309" s="31" t="s">
        <v>259</v>
      </c>
      <c r="P309" s="31" t="s">
        <v>34</v>
      </c>
      <c r="Q309" s="168" t="s">
        <v>309</v>
      </c>
      <c r="R309" s="143">
        <f>R310</f>
        <v>11445175.93</v>
      </c>
      <c r="S309" s="242">
        <f>S310</f>
        <v>11430514.939999999</v>
      </c>
      <c r="T309" s="262">
        <f t="shared" si="20"/>
        <v>99.871902449646313</v>
      </c>
    </row>
    <row r="310" spans="1:20" s="4" customFormat="1" ht="51" customHeight="1">
      <c r="A310" s="22"/>
      <c r="B310" s="23"/>
      <c r="C310" s="23"/>
      <c r="D310" s="45"/>
      <c r="E310" s="122"/>
      <c r="F310" s="486" t="s">
        <v>235</v>
      </c>
      <c r="G310" s="487"/>
      <c r="H310" s="28"/>
      <c r="I310" s="28"/>
      <c r="J310" s="28"/>
      <c r="K310" s="28"/>
      <c r="L310" s="28"/>
      <c r="M310" s="28"/>
      <c r="N310" s="28"/>
      <c r="O310" s="31" t="s">
        <v>259</v>
      </c>
      <c r="P310" s="31" t="s">
        <v>46</v>
      </c>
      <c r="Q310" s="168" t="s">
        <v>309</v>
      </c>
      <c r="R310" s="143">
        <f>R311+R313+R315</f>
        <v>11445175.93</v>
      </c>
      <c r="S310" s="242">
        <f>S311+S313+S315</f>
        <v>11430514.939999999</v>
      </c>
      <c r="T310" s="262">
        <f t="shared" si="20"/>
        <v>99.871902449646313</v>
      </c>
    </row>
    <row r="311" spans="1:20" s="4" customFormat="1" ht="97.5" customHeight="1">
      <c r="A311" s="22"/>
      <c r="B311" s="23"/>
      <c r="C311" s="23"/>
      <c r="D311" s="45"/>
      <c r="E311" s="122"/>
      <c r="F311" s="484" t="s">
        <v>376</v>
      </c>
      <c r="G311" s="674"/>
      <c r="H311" s="28"/>
      <c r="I311" s="28"/>
      <c r="J311" s="28"/>
      <c r="K311" s="28"/>
      <c r="L311" s="28"/>
      <c r="M311" s="28"/>
      <c r="N311" s="28"/>
      <c r="O311" s="31" t="s">
        <v>259</v>
      </c>
      <c r="P311" s="31" t="s">
        <v>46</v>
      </c>
      <c r="Q311" s="168" t="s">
        <v>377</v>
      </c>
      <c r="R311" s="143">
        <f>R312</f>
        <v>10781000</v>
      </c>
      <c r="S311" s="242">
        <f>S312</f>
        <v>10768050.01</v>
      </c>
      <c r="T311" s="262">
        <f t="shared" si="20"/>
        <v>99.87988136536498</v>
      </c>
    </row>
    <row r="312" spans="1:20" s="4" customFormat="1" ht="35.25" customHeight="1">
      <c r="A312" s="22"/>
      <c r="B312" s="23"/>
      <c r="C312" s="23"/>
      <c r="D312" s="45"/>
      <c r="E312" s="122"/>
      <c r="F312" s="520" t="s">
        <v>451</v>
      </c>
      <c r="G312" s="711"/>
      <c r="H312" s="28"/>
      <c r="I312" s="28"/>
      <c r="J312" s="28"/>
      <c r="K312" s="28"/>
      <c r="L312" s="28"/>
      <c r="M312" s="28"/>
      <c r="N312" s="28"/>
      <c r="O312" s="31" t="s">
        <v>259</v>
      </c>
      <c r="P312" s="31" t="s">
        <v>46</v>
      </c>
      <c r="Q312" s="168" t="s">
        <v>450</v>
      </c>
      <c r="R312" s="143">
        <v>10781000</v>
      </c>
      <c r="S312" s="242">
        <v>10768050.01</v>
      </c>
      <c r="T312" s="262">
        <f t="shared" si="20"/>
        <v>99.87988136536498</v>
      </c>
    </row>
    <row r="313" spans="1:20" s="4" customFormat="1" ht="39" customHeight="1">
      <c r="A313" s="49"/>
      <c r="B313" s="50"/>
      <c r="C313" s="74"/>
      <c r="D313" s="45"/>
      <c r="E313" s="122"/>
      <c r="F313" s="484" t="s">
        <v>380</v>
      </c>
      <c r="G313" s="674"/>
      <c r="H313" s="28"/>
      <c r="I313" s="28"/>
      <c r="J313" s="28"/>
      <c r="K313" s="28"/>
      <c r="L313" s="28"/>
      <c r="M313" s="28"/>
      <c r="N313" s="28"/>
      <c r="O313" s="31" t="s">
        <v>259</v>
      </c>
      <c r="P313" s="31" t="s">
        <v>46</v>
      </c>
      <c r="Q313" s="168" t="s">
        <v>379</v>
      </c>
      <c r="R313" s="142">
        <f>R314</f>
        <v>623872.24</v>
      </c>
      <c r="S313" s="328">
        <f>S314</f>
        <v>622161.24</v>
      </c>
      <c r="T313" s="262">
        <f t="shared" si="20"/>
        <v>99.725745130124722</v>
      </c>
    </row>
    <row r="314" spans="1:20" s="4" customFormat="1" ht="54" customHeight="1">
      <c r="A314" s="49"/>
      <c r="B314" s="50"/>
      <c r="C314" s="74"/>
      <c r="D314" s="45"/>
      <c r="E314" s="122"/>
      <c r="F314" s="484" t="s">
        <v>449</v>
      </c>
      <c r="G314" s="674"/>
      <c r="H314" s="28"/>
      <c r="I314" s="28"/>
      <c r="J314" s="28"/>
      <c r="K314" s="28"/>
      <c r="L314" s="28"/>
      <c r="M314" s="28"/>
      <c r="N314" s="28"/>
      <c r="O314" s="31" t="s">
        <v>259</v>
      </c>
      <c r="P314" s="31" t="s">
        <v>46</v>
      </c>
      <c r="Q314" s="168" t="s">
        <v>448</v>
      </c>
      <c r="R314" s="142">
        <v>623872.24</v>
      </c>
      <c r="S314" s="328">
        <v>622161.24</v>
      </c>
      <c r="T314" s="262">
        <f t="shared" si="20"/>
        <v>99.725745130124722</v>
      </c>
    </row>
    <row r="315" spans="1:20" s="4" customFormat="1" ht="24.75" customHeight="1">
      <c r="A315" s="49"/>
      <c r="B315" s="50"/>
      <c r="C315" s="74"/>
      <c r="D315" s="45"/>
      <c r="E315" s="122"/>
      <c r="F315" s="484" t="s">
        <v>382</v>
      </c>
      <c r="G315" s="674"/>
      <c r="H315" s="28"/>
      <c r="I315" s="28"/>
      <c r="J315" s="28"/>
      <c r="K315" s="28"/>
      <c r="L315" s="28"/>
      <c r="M315" s="28"/>
      <c r="N315" s="28"/>
      <c r="O315" s="31" t="s">
        <v>259</v>
      </c>
      <c r="P315" s="31" t="s">
        <v>46</v>
      </c>
      <c r="Q315" s="168" t="s">
        <v>383</v>
      </c>
      <c r="R315" s="142">
        <f>R317+R316</f>
        <v>40303.69</v>
      </c>
      <c r="S315" s="142">
        <f>S317+S316</f>
        <v>40303.69</v>
      </c>
      <c r="T315" s="262">
        <f t="shared" si="20"/>
        <v>100</v>
      </c>
    </row>
    <row r="316" spans="1:20" s="4" customFormat="1" ht="24.75" customHeight="1">
      <c r="A316" s="49"/>
      <c r="B316" s="50"/>
      <c r="C316" s="74"/>
      <c r="D316" s="45"/>
      <c r="E316" s="122"/>
      <c r="F316" s="484" t="s">
        <v>465</v>
      </c>
      <c r="G316" s="674"/>
      <c r="H316" s="28"/>
      <c r="I316" s="28"/>
      <c r="J316" s="28"/>
      <c r="K316" s="28"/>
      <c r="L316" s="28"/>
      <c r="M316" s="28"/>
      <c r="N316" s="28"/>
      <c r="O316" s="31" t="s">
        <v>259</v>
      </c>
      <c r="P316" s="31" t="s">
        <v>46</v>
      </c>
      <c r="Q316" s="168" t="s">
        <v>464</v>
      </c>
      <c r="R316" s="142">
        <v>2300</v>
      </c>
      <c r="S316" s="328">
        <v>2300</v>
      </c>
      <c r="T316" s="262">
        <f t="shared" si="20"/>
        <v>100</v>
      </c>
    </row>
    <row r="317" spans="1:20" s="4" customFormat="1" ht="24.75" customHeight="1">
      <c r="A317" s="49"/>
      <c r="B317" s="50"/>
      <c r="C317" s="74"/>
      <c r="D317" s="45"/>
      <c r="E317" s="122"/>
      <c r="F317" s="484" t="s">
        <v>454</v>
      </c>
      <c r="G317" s="674"/>
      <c r="H317" s="28"/>
      <c r="I317" s="28"/>
      <c r="J317" s="28"/>
      <c r="K317" s="28"/>
      <c r="L317" s="28"/>
      <c r="M317" s="28"/>
      <c r="N317" s="28"/>
      <c r="O317" s="31" t="s">
        <v>259</v>
      </c>
      <c r="P317" s="31" t="s">
        <v>46</v>
      </c>
      <c r="Q317" s="168" t="s">
        <v>455</v>
      </c>
      <c r="R317" s="142">
        <v>38003.69</v>
      </c>
      <c r="S317" s="142">
        <v>38003.69</v>
      </c>
      <c r="T317" s="262">
        <f t="shared" si="20"/>
        <v>100</v>
      </c>
    </row>
    <row r="318" spans="1:20" s="4" customFormat="1" ht="39" customHeight="1">
      <c r="A318" s="49"/>
      <c r="B318" s="50"/>
      <c r="C318" s="74"/>
      <c r="D318" s="45"/>
      <c r="E318" s="122"/>
      <c r="F318" s="491" t="s">
        <v>128</v>
      </c>
      <c r="G318" s="715"/>
      <c r="H318" s="143"/>
      <c r="I318" s="28"/>
      <c r="J318" s="28"/>
      <c r="K318" s="28"/>
      <c r="L318" s="28"/>
      <c r="M318" s="28"/>
      <c r="N318" s="244"/>
      <c r="O318" s="31" t="s">
        <v>259</v>
      </c>
      <c r="P318" s="133" t="s">
        <v>34</v>
      </c>
      <c r="Q318" s="294" t="s">
        <v>309</v>
      </c>
      <c r="R318" s="142">
        <f t="shared" ref="R318:S320" si="22">R319</f>
        <v>624434.61</v>
      </c>
      <c r="S318" s="328">
        <f t="shared" si="22"/>
        <v>0</v>
      </c>
      <c r="T318" s="262">
        <f t="shared" si="20"/>
        <v>0</v>
      </c>
    </row>
    <row r="319" spans="1:20" s="4" customFormat="1" ht="78.75" customHeight="1">
      <c r="A319" s="49"/>
      <c r="B319" s="50"/>
      <c r="C319" s="74"/>
      <c r="D319" s="45"/>
      <c r="E319" s="122"/>
      <c r="F319" s="513" t="s">
        <v>127</v>
      </c>
      <c r="G319" s="703"/>
      <c r="H319" s="28"/>
      <c r="I319" s="28"/>
      <c r="J319" s="28"/>
      <c r="K319" s="28"/>
      <c r="L319" s="28"/>
      <c r="M319" s="28"/>
      <c r="N319" s="244"/>
      <c r="O319" s="31" t="s">
        <v>259</v>
      </c>
      <c r="P319" s="133" t="s">
        <v>27</v>
      </c>
      <c r="Q319" s="294" t="s">
        <v>309</v>
      </c>
      <c r="R319" s="142">
        <f t="shared" si="22"/>
        <v>624434.61</v>
      </c>
      <c r="S319" s="328">
        <f t="shared" si="22"/>
        <v>0</v>
      </c>
      <c r="T319" s="262">
        <f t="shared" si="20"/>
        <v>0</v>
      </c>
    </row>
    <row r="320" spans="1:20" s="4" customFormat="1" ht="99.75" customHeight="1">
      <c r="A320" s="49"/>
      <c r="B320" s="50"/>
      <c r="C320" s="74"/>
      <c r="D320" s="45"/>
      <c r="E320" s="122"/>
      <c r="F320" s="484" t="s">
        <v>376</v>
      </c>
      <c r="G320" s="674"/>
      <c r="H320" s="28"/>
      <c r="I320" s="28"/>
      <c r="J320" s="28"/>
      <c r="K320" s="28"/>
      <c r="L320" s="28"/>
      <c r="M320" s="28"/>
      <c r="N320" s="244"/>
      <c r="O320" s="31" t="s">
        <v>259</v>
      </c>
      <c r="P320" s="133" t="s">
        <v>27</v>
      </c>
      <c r="Q320" s="294" t="s">
        <v>377</v>
      </c>
      <c r="R320" s="142">
        <f t="shared" si="22"/>
        <v>624434.61</v>
      </c>
      <c r="S320" s="328">
        <f t="shared" si="22"/>
        <v>0</v>
      </c>
      <c r="T320" s="262">
        <f t="shared" si="20"/>
        <v>0</v>
      </c>
    </row>
    <row r="321" spans="1:20" s="4" customFormat="1" ht="33" customHeight="1">
      <c r="A321" s="49"/>
      <c r="B321" s="50"/>
      <c r="C321" s="74"/>
      <c r="D321" s="45"/>
      <c r="E321" s="122"/>
      <c r="F321" s="520" t="s">
        <v>451</v>
      </c>
      <c r="G321" s="711"/>
      <c r="H321" s="28"/>
      <c r="I321" s="28"/>
      <c r="J321" s="28"/>
      <c r="K321" s="28"/>
      <c r="L321" s="28"/>
      <c r="M321" s="28"/>
      <c r="N321" s="244"/>
      <c r="O321" s="31" t="s">
        <v>259</v>
      </c>
      <c r="P321" s="133" t="s">
        <v>27</v>
      </c>
      <c r="Q321" s="294" t="s">
        <v>450</v>
      </c>
      <c r="R321" s="142">
        <v>624434.61</v>
      </c>
      <c r="S321" s="328">
        <v>0</v>
      </c>
      <c r="T321" s="262">
        <f t="shared" ref="T321:T378" si="23">S321/R321*100</f>
        <v>0</v>
      </c>
    </row>
    <row r="322" spans="1:20" s="4" customFormat="1" ht="39" customHeight="1">
      <c r="A322" s="49"/>
      <c r="B322" s="50"/>
      <c r="C322" s="74"/>
      <c r="D322" s="45"/>
      <c r="E322" s="122"/>
      <c r="F322" s="484" t="s">
        <v>38</v>
      </c>
      <c r="G322" s="674"/>
      <c r="H322" s="28"/>
      <c r="I322" s="28"/>
      <c r="J322" s="28"/>
      <c r="K322" s="28"/>
      <c r="L322" s="28"/>
      <c r="M322" s="28"/>
      <c r="N322" s="28"/>
      <c r="O322" s="31" t="s">
        <v>259</v>
      </c>
      <c r="P322" s="31" t="s">
        <v>39</v>
      </c>
      <c r="Q322" s="168" t="s">
        <v>309</v>
      </c>
      <c r="R322" s="142">
        <f t="shared" ref="R322:S324" si="24">R323</f>
        <v>3573.65</v>
      </c>
      <c r="S322" s="328">
        <f t="shared" si="24"/>
        <v>0</v>
      </c>
      <c r="T322" s="262">
        <f t="shared" si="23"/>
        <v>0</v>
      </c>
    </row>
    <row r="323" spans="1:20" s="4" customFormat="1" ht="80.25" customHeight="1">
      <c r="A323" s="49"/>
      <c r="B323" s="50"/>
      <c r="C323" s="74"/>
      <c r="D323" s="45"/>
      <c r="E323" s="122"/>
      <c r="F323" s="505" t="s">
        <v>434</v>
      </c>
      <c r="G323" s="674"/>
      <c r="H323" s="47"/>
      <c r="I323" s="28"/>
      <c r="J323" s="28"/>
      <c r="K323" s="28"/>
      <c r="L323" s="28"/>
      <c r="M323" s="28"/>
      <c r="N323" s="28"/>
      <c r="O323" s="31" t="s">
        <v>259</v>
      </c>
      <c r="P323" s="48" t="s">
        <v>225</v>
      </c>
      <c r="Q323" s="168" t="s">
        <v>309</v>
      </c>
      <c r="R323" s="142">
        <f t="shared" si="24"/>
        <v>3573.65</v>
      </c>
      <c r="S323" s="142">
        <f t="shared" si="24"/>
        <v>0</v>
      </c>
      <c r="T323" s="262">
        <f t="shared" si="23"/>
        <v>0</v>
      </c>
    </row>
    <row r="324" spans="1:20" s="4" customFormat="1" ht="63" customHeight="1">
      <c r="A324" s="49"/>
      <c r="B324" s="50"/>
      <c r="C324" s="74"/>
      <c r="D324" s="45"/>
      <c r="E324" s="122"/>
      <c r="F324" s="484" t="s">
        <v>376</v>
      </c>
      <c r="G324" s="674"/>
      <c r="H324" s="47"/>
      <c r="I324" s="28"/>
      <c r="J324" s="28"/>
      <c r="K324" s="28"/>
      <c r="L324" s="28"/>
      <c r="M324" s="28"/>
      <c r="N324" s="28"/>
      <c r="O324" s="31" t="s">
        <v>259</v>
      </c>
      <c r="P324" s="48" t="s">
        <v>225</v>
      </c>
      <c r="Q324" s="168" t="s">
        <v>377</v>
      </c>
      <c r="R324" s="142">
        <f t="shared" si="24"/>
        <v>3573.65</v>
      </c>
      <c r="S324" s="328">
        <f t="shared" si="24"/>
        <v>0</v>
      </c>
      <c r="T324" s="262">
        <f t="shared" si="23"/>
        <v>0</v>
      </c>
    </row>
    <row r="325" spans="1:20" s="4" customFormat="1" ht="54" customHeight="1">
      <c r="A325" s="49"/>
      <c r="B325" s="50"/>
      <c r="C325" s="74"/>
      <c r="D325" s="45"/>
      <c r="E325" s="122"/>
      <c r="F325" s="484" t="s">
        <v>446</v>
      </c>
      <c r="G325" s="674"/>
      <c r="H325" s="47"/>
      <c r="I325" s="28"/>
      <c r="J325" s="28"/>
      <c r="K325" s="28"/>
      <c r="L325" s="28"/>
      <c r="M325" s="28"/>
      <c r="N325" s="28"/>
      <c r="O325" s="31" t="s">
        <v>259</v>
      </c>
      <c r="P325" s="48" t="s">
        <v>225</v>
      </c>
      <c r="Q325" s="168" t="s">
        <v>447</v>
      </c>
      <c r="R325" s="142">
        <v>3573.65</v>
      </c>
      <c r="S325" s="328">
        <v>0</v>
      </c>
      <c r="T325" s="262">
        <f t="shared" si="23"/>
        <v>0</v>
      </c>
    </row>
    <row r="326" spans="1:20" s="54" customFormat="1" ht="33" customHeight="1">
      <c r="A326" s="52"/>
      <c r="B326" s="75"/>
      <c r="C326" s="76"/>
      <c r="D326" s="53"/>
      <c r="E326" s="123"/>
      <c r="F326" s="670" t="s">
        <v>294</v>
      </c>
      <c r="G326" s="671"/>
      <c r="H326" s="19" t="e">
        <f t="shared" ref="H326:N326" si="25">H244+H306+H226</f>
        <v>#REF!</v>
      </c>
      <c r="I326" s="19" t="e">
        <f t="shared" si="25"/>
        <v>#REF!</v>
      </c>
      <c r="J326" s="19" t="e">
        <f t="shared" si="25"/>
        <v>#REF!</v>
      </c>
      <c r="K326" s="19" t="e">
        <f t="shared" si="25"/>
        <v>#REF!</v>
      </c>
      <c r="L326" s="19" t="e">
        <f t="shared" si="25"/>
        <v>#REF!</v>
      </c>
      <c r="M326" s="19" t="e">
        <f t="shared" si="25"/>
        <v>#REF!</v>
      </c>
      <c r="N326" s="19" t="e">
        <f t="shared" si="25"/>
        <v>#REF!</v>
      </c>
      <c r="O326" s="20" t="s">
        <v>338</v>
      </c>
      <c r="P326" s="20" t="s">
        <v>473</v>
      </c>
      <c r="Q326" s="351" t="s">
        <v>309</v>
      </c>
      <c r="R326" s="360">
        <f>R226+R244+R269+R306</f>
        <v>79628591.079999998</v>
      </c>
      <c r="S326" s="360">
        <f>S226+S244+S269+S306</f>
        <v>70985992.289999992</v>
      </c>
      <c r="T326" s="260">
        <f t="shared" si="23"/>
        <v>89.146362289247222</v>
      </c>
    </row>
    <row r="327" spans="1:20" s="54" customFormat="1" ht="16.5" customHeight="1">
      <c r="A327" s="77">
        <v>1400</v>
      </c>
      <c r="B327" s="78" t="s">
        <v>260</v>
      </c>
      <c r="C327" s="79"/>
      <c r="D327" s="53" t="s">
        <v>339</v>
      </c>
      <c r="E327" s="123"/>
      <c r="F327" s="670" t="s">
        <v>260</v>
      </c>
      <c r="G327" s="671"/>
      <c r="H327" s="19"/>
      <c r="I327" s="19"/>
      <c r="J327" s="19"/>
      <c r="K327" s="19"/>
      <c r="L327" s="19"/>
      <c r="M327" s="28"/>
      <c r="N327" s="28">
        <f>M327-H327</f>
        <v>0</v>
      </c>
      <c r="O327" s="20" t="s">
        <v>339</v>
      </c>
      <c r="P327" s="20"/>
      <c r="Q327" s="351"/>
      <c r="R327" s="142"/>
      <c r="S327" s="328"/>
      <c r="T327" s="260"/>
    </row>
    <row r="328" spans="1:20" s="54" customFormat="1" ht="16.5" customHeight="1">
      <c r="A328" s="77"/>
      <c r="B328" s="78"/>
      <c r="C328" s="79"/>
      <c r="D328" s="53"/>
      <c r="E328" s="123"/>
      <c r="F328" s="670" t="s">
        <v>396</v>
      </c>
      <c r="G328" s="671"/>
      <c r="H328" s="19"/>
      <c r="I328" s="19"/>
      <c r="J328" s="19"/>
      <c r="K328" s="19"/>
      <c r="L328" s="19"/>
      <c r="M328" s="19"/>
      <c r="N328" s="19"/>
      <c r="O328" s="20" t="s">
        <v>343</v>
      </c>
      <c r="P328" s="20" t="s">
        <v>473</v>
      </c>
      <c r="Q328" s="351" t="s">
        <v>309</v>
      </c>
      <c r="R328" s="140">
        <f>R329+R344</f>
        <v>183201685.86000001</v>
      </c>
      <c r="S328" s="373">
        <f>S329+S344</f>
        <v>178422019.43000001</v>
      </c>
      <c r="T328" s="260">
        <f t="shared" si="23"/>
        <v>97.391035782469515</v>
      </c>
    </row>
    <row r="329" spans="1:20" s="54" customFormat="1" ht="48.75" customHeight="1">
      <c r="A329" s="77"/>
      <c r="B329" s="78"/>
      <c r="C329" s="79"/>
      <c r="D329" s="53"/>
      <c r="E329" s="123"/>
      <c r="F329" s="515" t="s">
        <v>196</v>
      </c>
      <c r="G329" s="516"/>
      <c r="H329" s="19"/>
      <c r="I329" s="19"/>
      <c r="J329" s="19"/>
      <c r="K329" s="19"/>
      <c r="L329" s="19"/>
      <c r="M329" s="19"/>
      <c r="N329" s="19"/>
      <c r="O329" s="31" t="s">
        <v>343</v>
      </c>
      <c r="P329" s="31" t="s">
        <v>502</v>
      </c>
      <c r="Q329" s="168" t="s">
        <v>309</v>
      </c>
      <c r="R329" s="142">
        <f>R330</f>
        <v>183027685.86000001</v>
      </c>
      <c r="S329" s="328">
        <f>S330</f>
        <v>178248019.43000001</v>
      </c>
      <c r="T329" s="262">
        <f t="shared" si="23"/>
        <v>97.388555503206206</v>
      </c>
    </row>
    <row r="330" spans="1:20" s="54" customFormat="1" ht="51.75" customHeight="1">
      <c r="A330" s="77"/>
      <c r="B330" s="78"/>
      <c r="C330" s="79"/>
      <c r="D330" s="53"/>
      <c r="E330" s="123"/>
      <c r="F330" s="515" t="s">
        <v>234</v>
      </c>
      <c r="G330" s="516"/>
      <c r="H330" s="19"/>
      <c r="I330" s="19"/>
      <c r="J330" s="19"/>
      <c r="K330" s="19"/>
      <c r="L330" s="19"/>
      <c r="M330" s="19"/>
      <c r="N330" s="19"/>
      <c r="O330" s="31" t="s">
        <v>343</v>
      </c>
      <c r="P330" s="31" t="s">
        <v>501</v>
      </c>
      <c r="Q330" s="168" t="s">
        <v>309</v>
      </c>
      <c r="R330" s="142">
        <f>R332+R341+R335+R338</f>
        <v>183027685.86000001</v>
      </c>
      <c r="S330" s="328">
        <f>S332+S341+S335+S338</f>
        <v>178248019.43000001</v>
      </c>
      <c r="T330" s="262">
        <f t="shared" si="23"/>
        <v>97.388555503206206</v>
      </c>
    </row>
    <row r="331" spans="1:20" s="54" customFormat="1" ht="51.75" customHeight="1">
      <c r="A331" s="77"/>
      <c r="B331" s="78"/>
      <c r="C331" s="79"/>
      <c r="D331" s="53"/>
      <c r="E331" s="123"/>
      <c r="F331" s="560" t="s">
        <v>197</v>
      </c>
      <c r="G331" s="761"/>
      <c r="H331" s="19"/>
      <c r="I331" s="19"/>
      <c r="J331" s="19"/>
      <c r="K331" s="19"/>
      <c r="L331" s="19"/>
      <c r="M331" s="19"/>
      <c r="N331" s="19"/>
      <c r="O331" s="31" t="s">
        <v>343</v>
      </c>
      <c r="P331" s="31" t="s">
        <v>154</v>
      </c>
      <c r="Q331" s="168" t="s">
        <v>309</v>
      </c>
      <c r="R331" s="142">
        <f>R332+R341+R335+R338</f>
        <v>183027685.86000001</v>
      </c>
      <c r="S331" s="328">
        <f>S332+S341+S335+S338</f>
        <v>178248019.43000001</v>
      </c>
      <c r="T331" s="262">
        <f t="shared" si="23"/>
        <v>97.388555503206206</v>
      </c>
    </row>
    <row r="332" spans="1:20" s="54" customFormat="1" ht="51" customHeight="1">
      <c r="A332" s="77"/>
      <c r="B332" s="78"/>
      <c r="C332" s="79"/>
      <c r="D332" s="53"/>
      <c r="E332" s="123"/>
      <c r="F332" s="515" t="s">
        <v>235</v>
      </c>
      <c r="G332" s="694"/>
      <c r="H332" s="19"/>
      <c r="I332" s="19"/>
      <c r="J332" s="19"/>
      <c r="K332" s="19"/>
      <c r="L332" s="19"/>
      <c r="M332" s="19"/>
      <c r="N332" s="19"/>
      <c r="O332" s="31" t="s">
        <v>343</v>
      </c>
      <c r="P332" s="31" t="s">
        <v>198</v>
      </c>
      <c r="Q332" s="168" t="s">
        <v>309</v>
      </c>
      <c r="R332" s="142">
        <f>R333</f>
        <v>56802375.460000001</v>
      </c>
      <c r="S332" s="328">
        <f>S333</f>
        <v>56802375.460000001</v>
      </c>
      <c r="T332" s="262">
        <f t="shared" si="23"/>
        <v>100</v>
      </c>
    </row>
    <row r="333" spans="1:20" s="54" customFormat="1" ht="53.25" customHeight="1">
      <c r="A333" s="77"/>
      <c r="B333" s="78"/>
      <c r="C333" s="79"/>
      <c r="D333" s="53"/>
      <c r="E333" s="123"/>
      <c r="F333" s="487" t="s">
        <v>243</v>
      </c>
      <c r="G333" s="487"/>
      <c r="H333" s="19"/>
      <c r="I333" s="19"/>
      <c r="J333" s="19"/>
      <c r="K333" s="19"/>
      <c r="L333" s="19"/>
      <c r="M333" s="19"/>
      <c r="N333" s="19"/>
      <c r="O333" s="31" t="s">
        <v>343</v>
      </c>
      <c r="P333" s="31" t="s">
        <v>198</v>
      </c>
      <c r="Q333" s="168" t="s">
        <v>369</v>
      </c>
      <c r="R333" s="142">
        <f>R334</f>
        <v>56802375.460000001</v>
      </c>
      <c r="S333" s="328">
        <f>S334</f>
        <v>56802375.460000001</v>
      </c>
      <c r="T333" s="262">
        <f t="shared" si="23"/>
        <v>100</v>
      </c>
    </row>
    <row r="334" spans="1:20" s="54" customFormat="1" ht="21" customHeight="1">
      <c r="A334" s="77"/>
      <c r="B334" s="78"/>
      <c r="C334" s="79"/>
      <c r="D334" s="53"/>
      <c r="E334" s="123"/>
      <c r="F334" s="484" t="s">
        <v>456</v>
      </c>
      <c r="G334" s="674"/>
      <c r="H334" s="19"/>
      <c r="I334" s="19"/>
      <c r="J334" s="19"/>
      <c r="K334" s="19"/>
      <c r="L334" s="19"/>
      <c r="M334" s="19"/>
      <c r="N334" s="19"/>
      <c r="O334" s="31" t="s">
        <v>343</v>
      </c>
      <c r="P334" s="31" t="s">
        <v>198</v>
      </c>
      <c r="Q334" s="168" t="s">
        <v>370</v>
      </c>
      <c r="R334" s="142">
        <v>56802375.460000001</v>
      </c>
      <c r="S334" s="142">
        <v>56802375.460000001</v>
      </c>
      <c r="T334" s="262">
        <f t="shared" si="23"/>
        <v>100</v>
      </c>
    </row>
    <row r="335" spans="1:20" s="54" customFormat="1" ht="140.25" customHeight="1">
      <c r="A335" s="77"/>
      <c r="B335" s="78"/>
      <c r="C335" s="79"/>
      <c r="D335" s="53"/>
      <c r="E335" s="123"/>
      <c r="F335" s="518" t="s">
        <v>121</v>
      </c>
      <c r="G335" s="686"/>
      <c r="H335" s="19"/>
      <c r="I335" s="19"/>
      <c r="J335" s="19"/>
      <c r="K335" s="19"/>
      <c r="L335" s="19"/>
      <c r="M335" s="19"/>
      <c r="N335" s="19"/>
      <c r="O335" s="31" t="s">
        <v>343</v>
      </c>
      <c r="P335" s="31" t="s">
        <v>13</v>
      </c>
      <c r="Q335" s="168" t="s">
        <v>309</v>
      </c>
      <c r="R335" s="142">
        <f>R336</f>
        <v>45400665.600000001</v>
      </c>
      <c r="S335" s="328">
        <f>S336</f>
        <v>42743533.189999998</v>
      </c>
      <c r="T335" s="262">
        <f t="shared" si="23"/>
        <v>94.147371244707031</v>
      </c>
    </row>
    <row r="336" spans="1:20" s="54" customFormat="1" ht="49.5" customHeight="1">
      <c r="A336" s="77"/>
      <c r="B336" s="78"/>
      <c r="C336" s="79"/>
      <c r="D336" s="53"/>
      <c r="E336" s="123"/>
      <c r="F336" s="495" t="s">
        <v>99</v>
      </c>
      <c r="G336" s="695"/>
      <c r="H336" s="19"/>
      <c r="I336" s="19"/>
      <c r="J336" s="19"/>
      <c r="K336" s="19"/>
      <c r="L336" s="19"/>
      <c r="M336" s="19"/>
      <c r="N336" s="19"/>
      <c r="O336" s="31" t="s">
        <v>343</v>
      </c>
      <c r="P336" s="31" t="s">
        <v>13</v>
      </c>
      <c r="Q336" s="168" t="s">
        <v>101</v>
      </c>
      <c r="R336" s="142">
        <f>R337</f>
        <v>45400665.600000001</v>
      </c>
      <c r="S336" s="328">
        <f>S337</f>
        <v>42743533.189999998</v>
      </c>
      <c r="T336" s="262">
        <f t="shared" si="23"/>
        <v>94.147371244707031</v>
      </c>
    </row>
    <row r="337" spans="1:20" s="54" customFormat="1" ht="21" customHeight="1">
      <c r="A337" s="77"/>
      <c r="B337" s="78"/>
      <c r="C337" s="79"/>
      <c r="D337" s="53"/>
      <c r="E337" s="123"/>
      <c r="F337" s="497" t="s">
        <v>100</v>
      </c>
      <c r="G337" s="696"/>
      <c r="H337" s="19"/>
      <c r="I337" s="19"/>
      <c r="J337" s="19"/>
      <c r="K337" s="19"/>
      <c r="L337" s="19"/>
      <c r="M337" s="19"/>
      <c r="N337" s="19"/>
      <c r="O337" s="31" t="s">
        <v>343</v>
      </c>
      <c r="P337" s="31" t="s">
        <v>13</v>
      </c>
      <c r="Q337" s="168" t="s">
        <v>490</v>
      </c>
      <c r="R337" s="142">
        <v>45400665.600000001</v>
      </c>
      <c r="S337" s="328">
        <v>42743533.189999998</v>
      </c>
      <c r="T337" s="262">
        <f t="shared" si="23"/>
        <v>94.147371244707031</v>
      </c>
    </row>
    <row r="338" spans="1:20" s="54" customFormat="1" ht="128.25" customHeight="1">
      <c r="A338" s="77"/>
      <c r="B338" s="78"/>
      <c r="C338" s="79"/>
      <c r="D338" s="53"/>
      <c r="E338" s="123"/>
      <c r="F338" s="560" t="s">
        <v>117</v>
      </c>
      <c r="G338" s="694"/>
      <c r="H338" s="19"/>
      <c r="I338" s="19"/>
      <c r="J338" s="19"/>
      <c r="K338" s="19"/>
      <c r="L338" s="19"/>
      <c r="M338" s="19"/>
      <c r="N338" s="19"/>
      <c r="O338" s="31" t="s">
        <v>343</v>
      </c>
      <c r="P338" s="133" t="s">
        <v>14</v>
      </c>
      <c r="Q338" s="168" t="s">
        <v>309</v>
      </c>
      <c r="R338" s="142">
        <f>R339</f>
        <v>3827644.8</v>
      </c>
      <c r="S338" s="328">
        <f>S339</f>
        <v>1754066.05</v>
      </c>
      <c r="T338" s="262">
        <f t="shared" si="23"/>
        <v>45.826249342676732</v>
      </c>
    </row>
    <row r="339" spans="1:20" s="54" customFormat="1" ht="51.75" customHeight="1">
      <c r="A339" s="77"/>
      <c r="B339" s="78"/>
      <c r="C339" s="79"/>
      <c r="D339" s="53"/>
      <c r="E339" s="123"/>
      <c r="F339" s="495" t="s">
        <v>99</v>
      </c>
      <c r="G339" s="695"/>
      <c r="H339" s="19"/>
      <c r="I339" s="19"/>
      <c r="J339" s="19"/>
      <c r="K339" s="19"/>
      <c r="L339" s="19"/>
      <c r="M339" s="19"/>
      <c r="N339" s="19"/>
      <c r="O339" s="31" t="s">
        <v>343</v>
      </c>
      <c r="P339" s="133" t="s">
        <v>14</v>
      </c>
      <c r="Q339" s="168" t="s">
        <v>101</v>
      </c>
      <c r="R339" s="142">
        <f>R340</f>
        <v>3827644.8</v>
      </c>
      <c r="S339" s="328">
        <f>S340</f>
        <v>1754066.05</v>
      </c>
      <c r="T339" s="262">
        <f t="shared" si="23"/>
        <v>45.826249342676732</v>
      </c>
    </row>
    <row r="340" spans="1:20" s="54" customFormat="1" ht="21" customHeight="1">
      <c r="A340" s="77"/>
      <c r="B340" s="78"/>
      <c r="C340" s="79"/>
      <c r="D340" s="53"/>
      <c r="E340" s="123"/>
      <c r="F340" s="497" t="s">
        <v>100</v>
      </c>
      <c r="G340" s="696"/>
      <c r="H340" s="19"/>
      <c r="I340" s="19"/>
      <c r="J340" s="19"/>
      <c r="K340" s="19"/>
      <c r="L340" s="19"/>
      <c r="M340" s="19"/>
      <c r="N340" s="19"/>
      <c r="O340" s="31" t="s">
        <v>343</v>
      </c>
      <c r="P340" s="133" t="s">
        <v>14</v>
      </c>
      <c r="Q340" s="168" t="s">
        <v>490</v>
      </c>
      <c r="R340" s="142">
        <v>3827644.8</v>
      </c>
      <c r="S340" s="328">
        <v>1754066.05</v>
      </c>
      <c r="T340" s="262">
        <f t="shared" si="23"/>
        <v>45.826249342676732</v>
      </c>
    </row>
    <row r="341" spans="1:20" s="54" customFormat="1" ht="99" customHeight="1">
      <c r="A341" s="77"/>
      <c r="B341" s="78"/>
      <c r="C341" s="79"/>
      <c r="D341" s="53"/>
      <c r="E341" s="123"/>
      <c r="F341" s="537" t="s">
        <v>236</v>
      </c>
      <c r="G341" s="537"/>
      <c r="H341" s="19"/>
      <c r="I341" s="19"/>
      <c r="J341" s="19"/>
      <c r="K341" s="19"/>
      <c r="L341" s="19"/>
      <c r="M341" s="28"/>
      <c r="N341" s="28"/>
      <c r="O341" s="31" t="s">
        <v>343</v>
      </c>
      <c r="P341" s="31" t="s">
        <v>199</v>
      </c>
      <c r="Q341" s="168" t="s">
        <v>309</v>
      </c>
      <c r="R341" s="142">
        <f>R342</f>
        <v>76997000</v>
      </c>
      <c r="S341" s="328">
        <f>S342</f>
        <v>76948044.730000004</v>
      </c>
      <c r="T341" s="262">
        <f t="shared" si="23"/>
        <v>99.936419250100656</v>
      </c>
    </row>
    <row r="342" spans="1:20" s="54" customFormat="1" ht="49.5" customHeight="1">
      <c r="A342" s="77"/>
      <c r="B342" s="78"/>
      <c r="C342" s="79"/>
      <c r="D342" s="53"/>
      <c r="E342" s="123"/>
      <c r="F342" s="487" t="s">
        <v>243</v>
      </c>
      <c r="G342" s="487"/>
      <c r="H342" s="19"/>
      <c r="I342" s="19"/>
      <c r="J342" s="19"/>
      <c r="K342" s="19"/>
      <c r="L342" s="19"/>
      <c r="M342" s="28"/>
      <c r="N342" s="28"/>
      <c r="O342" s="31" t="s">
        <v>343</v>
      </c>
      <c r="P342" s="31" t="s">
        <v>199</v>
      </c>
      <c r="Q342" s="168" t="s">
        <v>369</v>
      </c>
      <c r="R342" s="142">
        <f>R343</f>
        <v>76997000</v>
      </c>
      <c r="S342" s="328">
        <f>S343</f>
        <v>76948044.730000004</v>
      </c>
      <c r="T342" s="262">
        <f t="shared" si="23"/>
        <v>99.936419250100656</v>
      </c>
    </row>
    <row r="343" spans="1:20" s="54" customFormat="1" ht="25.5" customHeight="1">
      <c r="A343" s="77"/>
      <c r="B343" s="78"/>
      <c r="C343" s="79"/>
      <c r="D343" s="53"/>
      <c r="E343" s="123"/>
      <c r="F343" s="484" t="s">
        <v>456</v>
      </c>
      <c r="G343" s="674"/>
      <c r="H343" s="19"/>
      <c r="I343" s="19"/>
      <c r="J343" s="19"/>
      <c r="K343" s="19"/>
      <c r="L343" s="19"/>
      <c r="M343" s="28"/>
      <c r="N343" s="28"/>
      <c r="O343" s="31" t="s">
        <v>343</v>
      </c>
      <c r="P343" s="31" t="s">
        <v>199</v>
      </c>
      <c r="Q343" s="168" t="s">
        <v>370</v>
      </c>
      <c r="R343" s="142">
        <v>76997000</v>
      </c>
      <c r="S343" s="328">
        <v>76948044.730000004</v>
      </c>
      <c r="T343" s="262">
        <f t="shared" si="23"/>
        <v>99.936419250100656</v>
      </c>
    </row>
    <row r="344" spans="1:20" s="54" customFormat="1" ht="34.5" customHeight="1">
      <c r="A344" s="77"/>
      <c r="B344" s="78"/>
      <c r="C344" s="79"/>
      <c r="D344" s="53"/>
      <c r="E344" s="123"/>
      <c r="F344" s="491" t="s">
        <v>412</v>
      </c>
      <c r="G344" s="677"/>
      <c r="H344" s="19"/>
      <c r="I344" s="19"/>
      <c r="J344" s="19"/>
      <c r="K344" s="19"/>
      <c r="L344" s="19"/>
      <c r="M344" s="28"/>
      <c r="N344" s="28"/>
      <c r="O344" s="133" t="s">
        <v>343</v>
      </c>
      <c r="P344" s="133" t="s">
        <v>471</v>
      </c>
      <c r="Q344" s="294" t="s">
        <v>309</v>
      </c>
      <c r="R344" s="262">
        <f t="shared" ref="R344:S348" si="26">R345</f>
        <v>174000</v>
      </c>
      <c r="S344" s="302">
        <f t="shared" si="26"/>
        <v>174000</v>
      </c>
      <c r="T344" s="262">
        <f t="shared" si="23"/>
        <v>100</v>
      </c>
    </row>
    <row r="345" spans="1:20" s="54" customFormat="1" ht="40.5" customHeight="1">
      <c r="A345" s="77"/>
      <c r="B345" s="78"/>
      <c r="C345" s="79"/>
      <c r="D345" s="53"/>
      <c r="E345" s="123"/>
      <c r="F345" s="491" t="s">
        <v>413</v>
      </c>
      <c r="G345" s="677"/>
      <c r="H345" s="19"/>
      <c r="I345" s="19"/>
      <c r="J345" s="19"/>
      <c r="K345" s="19"/>
      <c r="L345" s="19"/>
      <c r="M345" s="28"/>
      <c r="N345" s="28"/>
      <c r="O345" s="133" t="s">
        <v>343</v>
      </c>
      <c r="P345" s="133" t="s">
        <v>472</v>
      </c>
      <c r="Q345" s="294" t="s">
        <v>309</v>
      </c>
      <c r="R345" s="262">
        <f t="shared" si="26"/>
        <v>174000</v>
      </c>
      <c r="S345" s="302">
        <f t="shared" si="26"/>
        <v>174000</v>
      </c>
      <c r="T345" s="262">
        <f t="shared" si="23"/>
        <v>100</v>
      </c>
    </row>
    <row r="346" spans="1:20" s="54" customFormat="1" ht="47.25" customHeight="1">
      <c r="A346" s="77"/>
      <c r="B346" s="78"/>
      <c r="C346" s="79"/>
      <c r="D346" s="53"/>
      <c r="E346" s="123"/>
      <c r="F346" s="551" t="s">
        <v>197</v>
      </c>
      <c r="G346" s="689"/>
      <c r="H346" s="19"/>
      <c r="I346" s="19"/>
      <c r="J346" s="19"/>
      <c r="K346" s="19"/>
      <c r="L346" s="19"/>
      <c r="M346" s="28"/>
      <c r="N346" s="28"/>
      <c r="O346" s="133" t="s">
        <v>343</v>
      </c>
      <c r="P346" s="133" t="s">
        <v>34</v>
      </c>
      <c r="Q346" s="294" t="s">
        <v>309</v>
      </c>
      <c r="R346" s="262">
        <f t="shared" si="26"/>
        <v>174000</v>
      </c>
      <c r="S346" s="302">
        <f t="shared" si="26"/>
        <v>174000</v>
      </c>
      <c r="T346" s="262">
        <f t="shared" si="23"/>
        <v>100</v>
      </c>
    </row>
    <row r="347" spans="1:20" s="54" customFormat="1" ht="52.5" customHeight="1">
      <c r="A347" s="77"/>
      <c r="B347" s="78"/>
      <c r="C347" s="79"/>
      <c r="D347" s="53"/>
      <c r="E347" s="123"/>
      <c r="F347" s="491" t="s">
        <v>172</v>
      </c>
      <c r="G347" s="677"/>
      <c r="H347" s="19"/>
      <c r="I347" s="19"/>
      <c r="J347" s="19"/>
      <c r="K347" s="19"/>
      <c r="L347" s="19"/>
      <c r="M347" s="28"/>
      <c r="N347" s="28"/>
      <c r="O347" s="133" t="s">
        <v>343</v>
      </c>
      <c r="P347" s="133" t="s">
        <v>173</v>
      </c>
      <c r="Q347" s="294" t="s">
        <v>309</v>
      </c>
      <c r="R347" s="262">
        <f t="shared" si="26"/>
        <v>174000</v>
      </c>
      <c r="S347" s="302">
        <f t="shared" si="26"/>
        <v>174000</v>
      </c>
      <c r="T347" s="262">
        <f t="shared" si="23"/>
        <v>100</v>
      </c>
    </row>
    <row r="348" spans="1:20" s="54" customFormat="1" ht="56.25" customHeight="1">
      <c r="A348" s="77"/>
      <c r="B348" s="78"/>
      <c r="C348" s="79"/>
      <c r="D348" s="53"/>
      <c r="E348" s="123"/>
      <c r="F348" s="491" t="s">
        <v>243</v>
      </c>
      <c r="G348" s="491"/>
      <c r="H348" s="19"/>
      <c r="I348" s="19"/>
      <c r="J348" s="19"/>
      <c r="K348" s="19"/>
      <c r="L348" s="19"/>
      <c r="M348" s="28"/>
      <c r="N348" s="28"/>
      <c r="O348" s="133" t="s">
        <v>343</v>
      </c>
      <c r="P348" s="133" t="s">
        <v>173</v>
      </c>
      <c r="Q348" s="294" t="s">
        <v>369</v>
      </c>
      <c r="R348" s="262">
        <f t="shared" si="26"/>
        <v>174000</v>
      </c>
      <c r="S348" s="302">
        <f t="shared" si="26"/>
        <v>174000</v>
      </c>
      <c r="T348" s="262">
        <f t="shared" si="23"/>
        <v>100</v>
      </c>
    </row>
    <row r="349" spans="1:20" s="54" customFormat="1" ht="25.5" customHeight="1">
      <c r="A349" s="77"/>
      <c r="B349" s="78"/>
      <c r="C349" s="79"/>
      <c r="D349" s="53"/>
      <c r="E349" s="123"/>
      <c r="F349" s="491" t="s">
        <v>456</v>
      </c>
      <c r="G349" s="677"/>
      <c r="H349" s="19"/>
      <c r="I349" s="19"/>
      <c r="J349" s="19"/>
      <c r="K349" s="19"/>
      <c r="L349" s="19"/>
      <c r="M349" s="28"/>
      <c r="N349" s="28"/>
      <c r="O349" s="133" t="s">
        <v>343</v>
      </c>
      <c r="P349" s="133" t="s">
        <v>173</v>
      </c>
      <c r="Q349" s="294" t="s">
        <v>370</v>
      </c>
      <c r="R349" s="262">
        <v>174000</v>
      </c>
      <c r="S349" s="302">
        <v>174000</v>
      </c>
      <c r="T349" s="262">
        <f t="shared" si="23"/>
        <v>100</v>
      </c>
    </row>
    <row r="350" spans="1:20" s="4" customFormat="1" ht="16.5" customHeight="1">
      <c r="A350" s="80" t="s">
        <v>266</v>
      </c>
      <c r="B350" s="81" t="s">
        <v>267</v>
      </c>
      <c r="C350" s="82"/>
      <c r="D350" s="45" t="s">
        <v>268</v>
      </c>
      <c r="E350" s="122"/>
      <c r="F350" s="670" t="s">
        <v>410</v>
      </c>
      <c r="G350" s="671"/>
      <c r="H350" s="19" t="e">
        <f>H351+#REF!</f>
        <v>#REF!</v>
      </c>
      <c r="I350" s="19" t="e">
        <f>I351+#REF!</f>
        <v>#REF!</v>
      </c>
      <c r="J350" s="19" t="e">
        <f>J351+#REF!</f>
        <v>#REF!</v>
      </c>
      <c r="K350" s="19" t="e">
        <f>K351+#REF!</f>
        <v>#REF!</v>
      </c>
      <c r="L350" s="19" t="e">
        <f>L351+#REF!</f>
        <v>#REF!</v>
      </c>
      <c r="M350" s="19" t="e">
        <f>M351+#REF!</f>
        <v>#REF!</v>
      </c>
      <c r="N350" s="19" t="e">
        <f>N351+#REF!</f>
        <v>#REF!</v>
      </c>
      <c r="O350" s="164" t="s">
        <v>268</v>
      </c>
      <c r="P350" s="164" t="s">
        <v>473</v>
      </c>
      <c r="Q350" s="363" t="s">
        <v>309</v>
      </c>
      <c r="R350" s="140">
        <f>R351+R371</f>
        <v>229709250.19</v>
      </c>
      <c r="S350" s="373">
        <f>S351+S371</f>
        <v>224660912.24000001</v>
      </c>
      <c r="T350" s="260">
        <f t="shared" si="23"/>
        <v>97.802292269107866</v>
      </c>
    </row>
    <row r="351" spans="1:20" s="4" customFormat="1" ht="48" customHeight="1">
      <c r="A351" s="83"/>
      <c r="B351" s="84"/>
      <c r="C351" s="85" t="s">
        <v>269</v>
      </c>
      <c r="D351" s="45"/>
      <c r="E351" s="122"/>
      <c r="F351" s="515" t="s">
        <v>196</v>
      </c>
      <c r="G351" s="516"/>
      <c r="H351" s="19"/>
      <c r="I351" s="19"/>
      <c r="J351" s="19"/>
      <c r="K351" s="19"/>
      <c r="L351" s="19"/>
      <c r="M351" s="19"/>
      <c r="N351" s="19"/>
      <c r="O351" s="31" t="s">
        <v>268</v>
      </c>
      <c r="P351" s="31" t="s">
        <v>502</v>
      </c>
      <c r="Q351" s="168" t="s">
        <v>309</v>
      </c>
      <c r="R351" s="142">
        <f>R352+R368</f>
        <v>229613250.19</v>
      </c>
      <c r="S351" s="328">
        <f>S352+S368</f>
        <v>224564912.24000001</v>
      </c>
      <c r="T351" s="262">
        <f t="shared" si="23"/>
        <v>97.80137341994741</v>
      </c>
    </row>
    <row r="352" spans="1:20" s="4" customFormat="1" ht="51.75" customHeight="1">
      <c r="A352" s="83"/>
      <c r="B352" s="84"/>
      <c r="C352" s="85"/>
      <c r="D352" s="45"/>
      <c r="E352" s="122"/>
      <c r="F352" s="484" t="s">
        <v>237</v>
      </c>
      <c r="G352" s="674"/>
      <c r="H352" s="28"/>
      <c r="I352" s="28"/>
      <c r="J352" s="28"/>
      <c r="K352" s="28"/>
      <c r="L352" s="28"/>
      <c r="M352" s="28"/>
      <c r="N352" s="28"/>
      <c r="O352" s="31" t="s">
        <v>268</v>
      </c>
      <c r="P352" s="31" t="s">
        <v>503</v>
      </c>
      <c r="Q352" s="168" t="s">
        <v>309</v>
      </c>
      <c r="R352" s="142">
        <f>R354+R360+R363+R357</f>
        <v>229218207.47999999</v>
      </c>
      <c r="S352" s="328">
        <f>S354+S360+S363+S357</f>
        <v>224169869.53</v>
      </c>
      <c r="T352" s="262">
        <f t="shared" si="23"/>
        <v>97.797584229673177</v>
      </c>
    </row>
    <row r="353" spans="1:20" s="4" customFormat="1" ht="48.75" customHeight="1">
      <c r="A353" s="83"/>
      <c r="B353" s="84"/>
      <c r="C353" s="85"/>
      <c r="D353" s="45"/>
      <c r="E353" s="122"/>
      <c r="F353" s="484" t="s">
        <v>200</v>
      </c>
      <c r="G353" s="674"/>
      <c r="H353" s="28"/>
      <c r="I353" s="28"/>
      <c r="J353" s="28"/>
      <c r="K353" s="28"/>
      <c r="L353" s="28"/>
      <c r="M353" s="28"/>
      <c r="N353" s="28"/>
      <c r="O353" s="31" t="s">
        <v>268</v>
      </c>
      <c r="P353" s="31" t="s">
        <v>165</v>
      </c>
      <c r="Q353" s="168" t="s">
        <v>309</v>
      </c>
      <c r="R353" s="142">
        <f>R354+R360+R363+R357</f>
        <v>229218207.47999999</v>
      </c>
      <c r="S353" s="328">
        <f>S354+S360+S363+S357</f>
        <v>224169869.53</v>
      </c>
      <c r="T353" s="262">
        <f t="shared" si="23"/>
        <v>97.797584229673177</v>
      </c>
    </row>
    <row r="354" spans="1:20" s="4" customFormat="1" ht="45.75" customHeight="1">
      <c r="A354" s="83"/>
      <c r="B354" s="84"/>
      <c r="C354" s="85"/>
      <c r="D354" s="45"/>
      <c r="E354" s="122"/>
      <c r="F354" s="515" t="s">
        <v>235</v>
      </c>
      <c r="G354" s="694"/>
      <c r="H354" s="19"/>
      <c r="I354" s="19"/>
      <c r="J354" s="19"/>
      <c r="K354" s="19"/>
      <c r="L354" s="19"/>
      <c r="M354" s="19"/>
      <c r="N354" s="19"/>
      <c r="O354" s="31" t="s">
        <v>268</v>
      </c>
      <c r="P354" s="31" t="s">
        <v>201</v>
      </c>
      <c r="Q354" s="168" t="s">
        <v>309</v>
      </c>
      <c r="R354" s="142">
        <f>R355</f>
        <v>52742138.479999997</v>
      </c>
      <c r="S354" s="328">
        <f>S355</f>
        <v>52742138.479999997</v>
      </c>
      <c r="T354" s="262">
        <f t="shared" si="23"/>
        <v>100</v>
      </c>
    </row>
    <row r="355" spans="1:20" s="4" customFormat="1" ht="51.75" customHeight="1">
      <c r="A355" s="83"/>
      <c r="B355" s="84"/>
      <c r="C355" s="85"/>
      <c r="D355" s="45"/>
      <c r="E355" s="122"/>
      <c r="F355" s="487" t="s">
        <v>243</v>
      </c>
      <c r="G355" s="487"/>
      <c r="H355" s="19"/>
      <c r="I355" s="19"/>
      <c r="J355" s="19"/>
      <c r="K355" s="19"/>
      <c r="L355" s="19"/>
      <c r="M355" s="19"/>
      <c r="N355" s="19"/>
      <c r="O355" s="31" t="s">
        <v>268</v>
      </c>
      <c r="P355" s="31" t="s">
        <v>201</v>
      </c>
      <c r="Q355" s="168" t="s">
        <v>369</v>
      </c>
      <c r="R355" s="142">
        <f>R356</f>
        <v>52742138.479999997</v>
      </c>
      <c r="S355" s="328">
        <f>S356</f>
        <v>52742138.479999997</v>
      </c>
      <c r="T355" s="262">
        <f t="shared" si="23"/>
        <v>100</v>
      </c>
    </row>
    <row r="356" spans="1:20" s="4" customFormat="1" ht="27.75" customHeight="1">
      <c r="A356" s="83"/>
      <c r="B356" s="84"/>
      <c r="C356" s="85"/>
      <c r="D356" s="45"/>
      <c r="E356" s="122"/>
      <c r="F356" s="484" t="s">
        <v>456</v>
      </c>
      <c r="G356" s="674"/>
      <c r="H356" s="19"/>
      <c r="I356" s="19"/>
      <c r="J356" s="19"/>
      <c r="K356" s="19"/>
      <c r="L356" s="19"/>
      <c r="M356" s="19"/>
      <c r="N356" s="19"/>
      <c r="O356" s="31" t="s">
        <v>268</v>
      </c>
      <c r="P356" s="31" t="s">
        <v>201</v>
      </c>
      <c r="Q356" s="168" t="s">
        <v>370</v>
      </c>
      <c r="R356" s="142">
        <v>52742138.479999997</v>
      </c>
      <c r="S356" s="142">
        <v>52742138.479999997</v>
      </c>
      <c r="T356" s="262">
        <f t="shared" si="23"/>
        <v>100</v>
      </c>
    </row>
    <row r="357" spans="1:20" s="4" customFormat="1" ht="64.5" customHeight="1">
      <c r="A357" s="83"/>
      <c r="B357" s="84"/>
      <c r="C357" s="85"/>
      <c r="D357" s="45"/>
      <c r="E357" s="122"/>
      <c r="F357" s="484" t="s">
        <v>126</v>
      </c>
      <c r="G357" s="697"/>
      <c r="H357" s="19"/>
      <c r="I357" s="19"/>
      <c r="J357" s="19"/>
      <c r="K357" s="19"/>
      <c r="L357" s="19"/>
      <c r="M357" s="19"/>
      <c r="N357" s="19"/>
      <c r="O357" s="31" t="s">
        <v>268</v>
      </c>
      <c r="P357" s="154" t="s">
        <v>125</v>
      </c>
      <c r="Q357" s="168" t="s">
        <v>309</v>
      </c>
      <c r="R357" s="142">
        <f>R358</f>
        <v>350400</v>
      </c>
      <c r="S357" s="328">
        <f>S358</f>
        <v>350400</v>
      </c>
      <c r="T357" s="262">
        <f t="shared" si="23"/>
        <v>100</v>
      </c>
    </row>
    <row r="358" spans="1:20" s="4" customFormat="1" ht="52.5" customHeight="1">
      <c r="A358" s="83"/>
      <c r="B358" s="84"/>
      <c r="C358" s="85"/>
      <c r="D358" s="45"/>
      <c r="E358" s="122"/>
      <c r="F358" s="487" t="s">
        <v>243</v>
      </c>
      <c r="G358" s="487"/>
      <c r="H358" s="19"/>
      <c r="I358" s="19"/>
      <c r="J358" s="19"/>
      <c r="K358" s="19"/>
      <c r="L358" s="19"/>
      <c r="M358" s="19"/>
      <c r="N358" s="19"/>
      <c r="O358" s="31" t="s">
        <v>268</v>
      </c>
      <c r="P358" s="154" t="s">
        <v>125</v>
      </c>
      <c r="Q358" s="168" t="s">
        <v>369</v>
      </c>
      <c r="R358" s="142">
        <f>R359</f>
        <v>350400</v>
      </c>
      <c r="S358" s="328">
        <f>S359</f>
        <v>350400</v>
      </c>
      <c r="T358" s="262">
        <f t="shared" si="23"/>
        <v>100</v>
      </c>
    </row>
    <row r="359" spans="1:20" s="4" customFormat="1" ht="27.75" customHeight="1">
      <c r="A359" s="83"/>
      <c r="B359" s="84"/>
      <c r="C359" s="85"/>
      <c r="D359" s="45"/>
      <c r="E359" s="122"/>
      <c r="F359" s="484" t="s">
        <v>456</v>
      </c>
      <c r="G359" s="674"/>
      <c r="H359" s="19"/>
      <c r="I359" s="19"/>
      <c r="J359" s="19"/>
      <c r="K359" s="19"/>
      <c r="L359" s="19"/>
      <c r="M359" s="19"/>
      <c r="N359" s="19"/>
      <c r="O359" s="31" t="s">
        <v>268</v>
      </c>
      <c r="P359" s="154" t="s">
        <v>125</v>
      </c>
      <c r="Q359" s="168" t="s">
        <v>370</v>
      </c>
      <c r="R359" s="142">
        <v>350400</v>
      </c>
      <c r="S359" s="328">
        <v>350400</v>
      </c>
      <c r="T359" s="262">
        <f t="shared" si="23"/>
        <v>100</v>
      </c>
    </row>
    <row r="360" spans="1:20" s="4" customFormat="1" ht="63" customHeight="1">
      <c r="A360" s="83"/>
      <c r="B360" s="86"/>
      <c r="C360" s="74"/>
      <c r="D360" s="45"/>
      <c r="E360" s="122"/>
      <c r="F360" s="537" t="s">
        <v>131</v>
      </c>
      <c r="G360" s="537"/>
      <c r="H360" s="28" t="e">
        <f>#REF!+#REF!</f>
        <v>#REF!</v>
      </c>
      <c r="I360" s="28" t="e">
        <f>#REF!+#REF!</f>
        <v>#REF!</v>
      </c>
      <c r="J360" s="28" t="e">
        <f>#REF!+#REF!</f>
        <v>#REF!</v>
      </c>
      <c r="K360" s="28" t="e">
        <f>#REF!+#REF!</f>
        <v>#REF!</v>
      </c>
      <c r="L360" s="28" t="e">
        <f>#REF!+#REF!</f>
        <v>#REF!</v>
      </c>
      <c r="M360" s="28" t="e">
        <f>#REF!+#REF!</f>
        <v>#REF!</v>
      </c>
      <c r="N360" s="28" t="e">
        <f>#REF!+#REF!</f>
        <v>#REF!</v>
      </c>
      <c r="O360" s="31" t="s">
        <v>268</v>
      </c>
      <c r="P360" s="154" t="s">
        <v>130</v>
      </c>
      <c r="Q360" s="168" t="s">
        <v>309</v>
      </c>
      <c r="R360" s="143">
        <f>R361</f>
        <v>20639669</v>
      </c>
      <c r="S360" s="242">
        <f>S361</f>
        <v>18689624</v>
      </c>
      <c r="T360" s="262">
        <f t="shared" si="23"/>
        <v>90.551956041543107</v>
      </c>
    </row>
    <row r="361" spans="1:20" s="4" customFormat="1" ht="51.75" customHeight="1">
      <c r="A361" s="83"/>
      <c r="B361" s="86"/>
      <c r="C361" s="74"/>
      <c r="D361" s="45"/>
      <c r="E361" s="122"/>
      <c r="F361" s="487" t="s">
        <v>243</v>
      </c>
      <c r="G361" s="487"/>
      <c r="H361" s="28"/>
      <c r="I361" s="28"/>
      <c r="J361" s="28"/>
      <c r="K361" s="28"/>
      <c r="L361" s="28"/>
      <c r="M361" s="28"/>
      <c r="N361" s="28"/>
      <c r="O361" s="31" t="s">
        <v>268</v>
      </c>
      <c r="P361" s="31" t="s">
        <v>130</v>
      </c>
      <c r="Q361" s="168" t="s">
        <v>369</v>
      </c>
      <c r="R361" s="143">
        <f>R362</f>
        <v>20639669</v>
      </c>
      <c r="S361" s="242">
        <f>S362</f>
        <v>18689624</v>
      </c>
      <c r="T361" s="262">
        <f t="shared" si="23"/>
        <v>90.551956041543107</v>
      </c>
    </row>
    <row r="362" spans="1:20" s="4" customFormat="1" ht="31.5" customHeight="1">
      <c r="A362" s="83"/>
      <c r="B362" s="86"/>
      <c r="C362" s="74"/>
      <c r="D362" s="45"/>
      <c r="E362" s="122"/>
      <c r="F362" s="484" t="s">
        <v>456</v>
      </c>
      <c r="G362" s="674"/>
      <c r="H362" s="28"/>
      <c r="I362" s="28"/>
      <c r="J362" s="28"/>
      <c r="K362" s="28"/>
      <c r="L362" s="28"/>
      <c r="M362" s="28"/>
      <c r="N362" s="28"/>
      <c r="O362" s="31" t="s">
        <v>268</v>
      </c>
      <c r="P362" s="31" t="s">
        <v>130</v>
      </c>
      <c r="Q362" s="168" t="s">
        <v>370</v>
      </c>
      <c r="R362" s="143">
        <v>20639669</v>
      </c>
      <c r="S362" s="242">
        <v>18689624</v>
      </c>
      <c r="T362" s="262">
        <f t="shared" si="23"/>
        <v>90.551956041543107</v>
      </c>
    </row>
    <row r="363" spans="1:20" s="4" customFormat="1" ht="148.5" customHeight="1">
      <c r="A363" s="83"/>
      <c r="B363" s="86"/>
      <c r="C363" s="74"/>
      <c r="D363" s="45"/>
      <c r="E363" s="122"/>
      <c r="F363" s="558" t="s">
        <v>134</v>
      </c>
      <c r="G363" s="674"/>
      <c r="H363" s="28"/>
      <c r="I363" s="28"/>
      <c r="J363" s="28"/>
      <c r="K363" s="28"/>
      <c r="L363" s="28"/>
      <c r="M363" s="28"/>
      <c r="N363" s="28"/>
      <c r="O363" s="31" t="s">
        <v>268</v>
      </c>
      <c r="P363" s="31" t="s">
        <v>202</v>
      </c>
      <c r="Q363" s="168" t="s">
        <v>309</v>
      </c>
      <c r="R363" s="143">
        <f>R364</f>
        <v>155486000</v>
      </c>
      <c r="S363" s="242">
        <f>S364</f>
        <v>152387707.05000001</v>
      </c>
      <c r="T363" s="262">
        <f t="shared" si="23"/>
        <v>98.007349246877538</v>
      </c>
    </row>
    <row r="364" spans="1:20" s="4" customFormat="1" ht="51" customHeight="1">
      <c r="A364" s="83"/>
      <c r="B364" s="86"/>
      <c r="C364" s="74"/>
      <c r="D364" s="45"/>
      <c r="E364" s="122"/>
      <c r="F364" s="487" t="s">
        <v>243</v>
      </c>
      <c r="G364" s="487"/>
      <c r="H364" s="28"/>
      <c r="I364" s="28"/>
      <c r="J364" s="28"/>
      <c r="K364" s="28"/>
      <c r="L364" s="28"/>
      <c r="M364" s="28"/>
      <c r="N364" s="28"/>
      <c r="O364" s="31" t="s">
        <v>268</v>
      </c>
      <c r="P364" s="31" t="s">
        <v>202</v>
      </c>
      <c r="Q364" s="168" t="s">
        <v>369</v>
      </c>
      <c r="R364" s="143">
        <f>R365</f>
        <v>155486000</v>
      </c>
      <c r="S364" s="242">
        <f>S365</f>
        <v>152387707.05000001</v>
      </c>
      <c r="T364" s="262">
        <f t="shared" si="23"/>
        <v>98.007349246877538</v>
      </c>
    </row>
    <row r="365" spans="1:20" s="4" customFormat="1" ht="30.75" customHeight="1">
      <c r="A365" s="83"/>
      <c r="B365" s="86"/>
      <c r="C365" s="74"/>
      <c r="D365" s="45"/>
      <c r="E365" s="122"/>
      <c r="F365" s="484" t="s">
        <v>456</v>
      </c>
      <c r="G365" s="674"/>
      <c r="H365" s="28"/>
      <c r="I365" s="28"/>
      <c r="J365" s="28"/>
      <c r="K365" s="28"/>
      <c r="L365" s="28"/>
      <c r="M365" s="28"/>
      <c r="N365" s="28"/>
      <c r="O365" s="149" t="s">
        <v>268</v>
      </c>
      <c r="P365" s="31" t="s">
        <v>202</v>
      </c>
      <c r="Q365" s="168" t="s">
        <v>370</v>
      </c>
      <c r="R365" s="143">
        <v>155486000</v>
      </c>
      <c r="S365" s="242">
        <v>152387707.05000001</v>
      </c>
      <c r="T365" s="262">
        <f t="shared" si="23"/>
        <v>98.007349246877538</v>
      </c>
    </row>
    <row r="366" spans="1:20" s="4" customFormat="1" ht="80.25" customHeight="1">
      <c r="A366" s="83"/>
      <c r="B366" s="86"/>
      <c r="C366" s="74"/>
      <c r="D366" s="45"/>
      <c r="E366" s="122"/>
      <c r="F366" s="553" t="s">
        <v>238</v>
      </c>
      <c r="G366" s="555"/>
      <c r="H366" s="28"/>
      <c r="I366" s="28"/>
      <c r="J366" s="28"/>
      <c r="K366" s="28"/>
      <c r="L366" s="28"/>
      <c r="M366" s="28"/>
      <c r="N366" s="28"/>
      <c r="O366" s="229" t="s">
        <v>268</v>
      </c>
      <c r="P366" s="31" t="s">
        <v>504</v>
      </c>
      <c r="Q366" s="168" t="s">
        <v>309</v>
      </c>
      <c r="R366" s="143">
        <f t="shared" ref="R366:S369" si="27">R367</f>
        <v>395042.71</v>
      </c>
      <c r="S366" s="242">
        <f t="shared" si="27"/>
        <v>395042.71</v>
      </c>
      <c r="T366" s="262">
        <f t="shared" si="23"/>
        <v>100</v>
      </c>
    </row>
    <row r="367" spans="1:20" s="4" customFormat="1" ht="46.5" customHeight="1">
      <c r="A367" s="83"/>
      <c r="B367" s="86"/>
      <c r="C367" s="74"/>
      <c r="D367" s="45"/>
      <c r="E367" s="122"/>
      <c r="F367" s="484" t="s">
        <v>164</v>
      </c>
      <c r="G367" s="674"/>
      <c r="H367" s="28"/>
      <c r="I367" s="28"/>
      <c r="J367" s="28"/>
      <c r="K367" s="28"/>
      <c r="L367" s="28"/>
      <c r="M367" s="28"/>
      <c r="N367" s="244"/>
      <c r="O367" s="133" t="s">
        <v>268</v>
      </c>
      <c r="P367" s="176" t="s">
        <v>163</v>
      </c>
      <c r="Q367" s="168" t="s">
        <v>309</v>
      </c>
      <c r="R367" s="143">
        <f t="shared" si="27"/>
        <v>395042.71</v>
      </c>
      <c r="S367" s="242">
        <f t="shared" si="27"/>
        <v>395042.71</v>
      </c>
      <c r="T367" s="262">
        <f t="shared" si="23"/>
        <v>100</v>
      </c>
    </row>
    <row r="368" spans="1:20" s="4" customFormat="1" ht="53.25" customHeight="1">
      <c r="A368" s="83"/>
      <c r="B368" s="86"/>
      <c r="C368" s="74"/>
      <c r="D368" s="45"/>
      <c r="E368" s="122"/>
      <c r="F368" s="515" t="s">
        <v>239</v>
      </c>
      <c r="G368" s="516"/>
      <c r="H368" s="28"/>
      <c r="I368" s="28"/>
      <c r="J368" s="28"/>
      <c r="K368" s="28"/>
      <c r="L368" s="28"/>
      <c r="M368" s="28"/>
      <c r="N368" s="28"/>
      <c r="O368" s="133" t="s">
        <v>268</v>
      </c>
      <c r="P368" s="31" t="s">
        <v>203</v>
      </c>
      <c r="Q368" s="168" t="s">
        <v>309</v>
      </c>
      <c r="R368" s="143">
        <f t="shared" si="27"/>
        <v>395042.71</v>
      </c>
      <c r="S368" s="242">
        <f t="shared" si="27"/>
        <v>395042.71</v>
      </c>
      <c r="T368" s="262">
        <f t="shared" si="23"/>
        <v>100</v>
      </c>
    </row>
    <row r="369" spans="1:20" s="4" customFormat="1" ht="53.25" customHeight="1">
      <c r="A369" s="83"/>
      <c r="B369" s="86"/>
      <c r="C369" s="74"/>
      <c r="D369" s="45"/>
      <c r="E369" s="122"/>
      <c r="F369" s="487" t="s">
        <v>243</v>
      </c>
      <c r="G369" s="487"/>
      <c r="H369" s="28"/>
      <c r="I369" s="28"/>
      <c r="J369" s="28"/>
      <c r="K369" s="28"/>
      <c r="L369" s="28"/>
      <c r="M369" s="28"/>
      <c r="N369" s="28"/>
      <c r="O369" s="133" t="s">
        <v>268</v>
      </c>
      <c r="P369" s="31" t="s">
        <v>203</v>
      </c>
      <c r="Q369" s="168" t="s">
        <v>369</v>
      </c>
      <c r="R369" s="143">
        <f t="shared" si="27"/>
        <v>395042.71</v>
      </c>
      <c r="S369" s="242">
        <f t="shared" si="27"/>
        <v>395042.71</v>
      </c>
      <c r="T369" s="262">
        <f t="shared" si="23"/>
        <v>100</v>
      </c>
    </row>
    <row r="370" spans="1:20" s="4" customFormat="1" ht="26.25" customHeight="1">
      <c r="A370" s="83"/>
      <c r="B370" s="86"/>
      <c r="C370" s="74"/>
      <c r="D370" s="45"/>
      <c r="E370" s="122"/>
      <c r="F370" s="484" t="s">
        <v>456</v>
      </c>
      <c r="G370" s="674"/>
      <c r="H370" s="28"/>
      <c r="I370" s="28"/>
      <c r="J370" s="28"/>
      <c r="K370" s="28"/>
      <c r="L370" s="28"/>
      <c r="M370" s="28"/>
      <c r="N370" s="28"/>
      <c r="O370" s="133" t="s">
        <v>268</v>
      </c>
      <c r="P370" s="31" t="s">
        <v>203</v>
      </c>
      <c r="Q370" s="168" t="s">
        <v>370</v>
      </c>
      <c r="R370" s="242">
        <v>395042.71</v>
      </c>
      <c r="S370" s="242">
        <v>395042.71</v>
      </c>
      <c r="T370" s="262">
        <f t="shared" si="23"/>
        <v>100</v>
      </c>
    </row>
    <row r="371" spans="1:20" s="4" customFormat="1" ht="40.5" customHeight="1">
      <c r="A371" s="83"/>
      <c r="B371" s="86"/>
      <c r="C371" s="74"/>
      <c r="D371" s="45"/>
      <c r="E371" s="122"/>
      <c r="F371" s="518" t="s">
        <v>412</v>
      </c>
      <c r="G371" s="695"/>
      <c r="H371" s="28"/>
      <c r="I371" s="28"/>
      <c r="J371" s="28"/>
      <c r="K371" s="28"/>
      <c r="L371" s="28"/>
      <c r="M371" s="28"/>
      <c r="N371" s="28"/>
      <c r="O371" s="31" t="s">
        <v>268</v>
      </c>
      <c r="P371" s="31" t="s">
        <v>471</v>
      </c>
      <c r="Q371" s="168" t="s">
        <v>309</v>
      </c>
      <c r="R371" s="262">
        <f t="shared" ref="R371:S375" si="28">R372</f>
        <v>96000</v>
      </c>
      <c r="S371" s="302">
        <f t="shared" si="28"/>
        <v>96000</v>
      </c>
      <c r="T371" s="262">
        <f t="shared" si="23"/>
        <v>100</v>
      </c>
    </row>
    <row r="372" spans="1:20" s="4" customFormat="1" ht="39" customHeight="1">
      <c r="A372" s="83"/>
      <c r="B372" s="86"/>
      <c r="C372" s="74"/>
      <c r="D372" s="45"/>
      <c r="E372" s="122"/>
      <c r="F372" s="518" t="s">
        <v>413</v>
      </c>
      <c r="G372" s="695"/>
      <c r="H372" s="28"/>
      <c r="I372" s="28"/>
      <c r="J372" s="28"/>
      <c r="K372" s="28"/>
      <c r="L372" s="28"/>
      <c r="M372" s="28"/>
      <c r="N372" s="28"/>
      <c r="O372" s="31" t="s">
        <v>268</v>
      </c>
      <c r="P372" s="31" t="s">
        <v>472</v>
      </c>
      <c r="Q372" s="168" t="s">
        <v>309</v>
      </c>
      <c r="R372" s="262">
        <f t="shared" si="28"/>
        <v>96000</v>
      </c>
      <c r="S372" s="302">
        <f t="shared" si="28"/>
        <v>96000</v>
      </c>
      <c r="T372" s="262">
        <f t="shared" si="23"/>
        <v>100</v>
      </c>
    </row>
    <row r="373" spans="1:20" s="4" customFormat="1" ht="56.25" customHeight="1">
      <c r="A373" s="83"/>
      <c r="B373" s="86"/>
      <c r="C373" s="74"/>
      <c r="D373" s="45"/>
      <c r="E373" s="122"/>
      <c r="F373" s="484" t="s">
        <v>200</v>
      </c>
      <c r="G373" s="674"/>
      <c r="H373" s="28"/>
      <c r="I373" s="28"/>
      <c r="J373" s="28"/>
      <c r="K373" s="28"/>
      <c r="L373" s="28"/>
      <c r="M373" s="28"/>
      <c r="N373" s="28"/>
      <c r="O373" s="31" t="s">
        <v>268</v>
      </c>
      <c r="P373" s="31" t="s">
        <v>34</v>
      </c>
      <c r="Q373" s="168" t="s">
        <v>309</v>
      </c>
      <c r="R373" s="262">
        <f t="shared" si="28"/>
        <v>96000</v>
      </c>
      <c r="S373" s="302">
        <f t="shared" si="28"/>
        <v>96000</v>
      </c>
      <c r="T373" s="262">
        <f t="shared" si="23"/>
        <v>100</v>
      </c>
    </row>
    <row r="374" spans="1:20" s="4" customFormat="1" ht="55.5" customHeight="1">
      <c r="A374" s="83"/>
      <c r="B374" s="86"/>
      <c r="C374" s="74"/>
      <c r="D374" s="45"/>
      <c r="E374" s="122"/>
      <c r="F374" s="491" t="s">
        <v>172</v>
      </c>
      <c r="G374" s="677"/>
      <c r="H374" s="28"/>
      <c r="I374" s="28"/>
      <c r="J374" s="28"/>
      <c r="K374" s="28"/>
      <c r="L374" s="28"/>
      <c r="M374" s="28"/>
      <c r="N374" s="28"/>
      <c r="O374" s="31" t="s">
        <v>268</v>
      </c>
      <c r="P374" s="133" t="s">
        <v>173</v>
      </c>
      <c r="Q374" s="294" t="s">
        <v>309</v>
      </c>
      <c r="R374" s="262">
        <f t="shared" si="28"/>
        <v>96000</v>
      </c>
      <c r="S374" s="302">
        <f t="shared" si="28"/>
        <v>96000</v>
      </c>
      <c r="T374" s="262">
        <f t="shared" si="23"/>
        <v>100</v>
      </c>
    </row>
    <row r="375" spans="1:20" s="4" customFormat="1" ht="57" customHeight="1">
      <c r="A375" s="83"/>
      <c r="B375" s="86"/>
      <c r="C375" s="74"/>
      <c r="D375" s="45"/>
      <c r="E375" s="122"/>
      <c r="F375" s="487" t="s">
        <v>243</v>
      </c>
      <c r="G375" s="487"/>
      <c r="H375" s="28"/>
      <c r="I375" s="28"/>
      <c r="J375" s="28"/>
      <c r="K375" s="28"/>
      <c r="L375" s="28"/>
      <c r="M375" s="28"/>
      <c r="N375" s="28"/>
      <c r="O375" s="31" t="s">
        <v>268</v>
      </c>
      <c r="P375" s="133" t="s">
        <v>173</v>
      </c>
      <c r="Q375" s="294" t="s">
        <v>369</v>
      </c>
      <c r="R375" s="262">
        <f t="shared" si="28"/>
        <v>96000</v>
      </c>
      <c r="S375" s="302">
        <f t="shared" si="28"/>
        <v>96000</v>
      </c>
      <c r="T375" s="262">
        <f t="shared" si="23"/>
        <v>100</v>
      </c>
    </row>
    <row r="376" spans="1:20" s="4" customFormat="1" ht="26.25" customHeight="1">
      <c r="A376" s="83"/>
      <c r="B376" s="86"/>
      <c r="C376" s="74"/>
      <c r="D376" s="45"/>
      <c r="E376" s="122"/>
      <c r="F376" s="491" t="s">
        <v>456</v>
      </c>
      <c r="G376" s="677"/>
      <c r="H376" s="28"/>
      <c r="I376" s="28"/>
      <c r="J376" s="28"/>
      <c r="K376" s="28"/>
      <c r="L376" s="28"/>
      <c r="M376" s="28"/>
      <c r="N376" s="28"/>
      <c r="O376" s="31" t="s">
        <v>268</v>
      </c>
      <c r="P376" s="133" t="s">
        <v>173</v>
      </c>
      <c r="Q376" s="294" t="s">
        <v>370</v>
      </c>
      <c r="R376" s="262">
        <v>96000</v>
      </c>
      <c r="S376" s="302">
        <v>96000</v>
      </c>
      <c r="T376" s="262">
        <f t="shared" si="23"/>
        <v>100</v>
      </c>
    </row>
    <row r="377" spans="1:20" s="4" customFormat="1" ht="28.5" customHeight="1">
      <c r="A377" s="83"/>
      <c r="B377" s="86"/>
      <c r="C377" s="74"/>
      <c r="D377" s="45"/>
      <c r="E377" s="122"/>
      <c r="F377" s="755" t="s">
        <v>29</v>
      </c>
      <c r="G377" s="756"/>
      <c r="H377" s="162"/>
      <c r="I377" s="162"/>
      <c r="J377" s="162"/>
      <c r="K377" s="162"/>
      <c r="L377" s="162"/>
      <c r="M377" s="162"/>
      <c r="N377" s="162"/>
      <c r="O377" s="164" t="s">
        <v>30</v>
      </c>
      <c r="P377" s="164" t="s">
        <v>473</v>
      </c>
      <c r="Q377" s="363" t="s">
        <v>309</v>
      </c>
      <c r="R377" s="140">
        <f>R378+R387+R393</f>
        <v>43767698.840000004</v>
      </c>
      <c r="S377" s="140">
        <f>S378+S387+S393</f>
        <v>43731459.340000004</v>
      </c>
      <c r="T377" s="260">
        <f t="shared" si="23"/>
        <v>99.917200353318819</v>
      </c>
    </row>
    <row r="378" spans="1:20" s="4" customFormat="1" ht="46.5" customHeight="1">
      <c r="A378" s="83"/>
      <c r="B378" s="86"/>
      <c r="C378" s="74"/>
      <c r="D378" s="45"/>
      <c r="E378" s="122"/>
      <c r="F378" s="515" t="s">
        <v>204</v>
      </c>
      <c r="G378" s="516"/>
      <c r="H378" s="19"/>
      <c r="I378" s="19"/>
      <c r="J378" s="19"/>
      <c r="K378" s="19"/>
      <c r="L378" s="19"/>
      <c r="M378" s="19"/>
      <c r="N378" s="19"/>
      <c r="O378" s="31" t="s">
        <v>30</v>
      </c>
      <c r="P378" s="31" t="s">
        <v>502</v>
      </c>
      <c r="Q378" s="168" t="s">
        <v>309</v>
      </c>
      <c r="R378" s="142">
        <f>R379</f>
        <v>20375313.079999998</v>
      </c>
      <c r="S378" s="328">
        <f>S379</f>
        <v>20375313.079999998</v>
      </c>
      <c r="T378" s="262">
        <f t="shared" si="23"/>
        <v>100</v>
      </c>
    </row>
    <row r="379" spans="1:20" s="4" customFormat="1" ht="81.75" customHeight="1">
      <c r="A379" s="83"/>
      <c r="B379" s="86"/>
      <c r="C379" s="74"/>
      <c r="D379" s="45"/>
      <c r="E379" s="122"/>
      <c r="F379" s="553" t="s">
        <v>238</v>
      </c>
      <c r="G379" s="555"/>
      <c r="H379" s="28"/>
      <c r="I379" s="28"/>
      <c r="J379" s="28"/>
      <c r="K379" s="28"/>
      <c r="L379" s="28"/>
      <c r="M379" s="28"/>
      <c r="N379" s="28"/>
      <c r="O379" s="31" t="s">
        <v>30</v>
      </c>
      <c r="P379" s="31" t="s">
        <v>504</v>
      </c>
      <c r="Q379" s="168" t="s">
        <v>309</v>
      </c>
      <c r="R379" s="143">
        <f>R380</f>
        <v>20375313.079999998</v>
      </c>
      <c r="S379" s="242">
        <f>S380</f>
        <v>20375313.079999998</v>
      </c>
      <c r="T379" s="262">
        <f t="shared" ref="T379:T434" si="29">S379/R379*100</f>
        <v>100</v>
      </c>
    </row>
    <row r="380" spans="1:20" s="4" customFormat="1" ht="51.75" customHeight="1">
      <c r="A380" s="83"/>
      <c r="B380" s="86"/>
      <c r="C380" s="74"/>
      <c r="D380" s="45"/>
      <c r="E380" s="122"/>
      <c r="F380" s="484" t="s">
        <v>205</v>
      </c>
      <c r="G380" s="674"/>
      <c r="H380" s="28"/>
      <c r="I380" s="28"/>
      <c r="J380" s="28"/>
      <c r="K380" s="28"/>
      <c r="L380" s="28"/>
      <c r="M380" s="28"/>
      <c r="N380" s="28"/>
      <c r="O380" s="31" t="s">
        <v>30</v>
      </c>
      <c r="P380" s="31" t="s">
        <v>163</v>
      </c>
      <c r="Q380" s="168" t="s">
        <v>309</v>
      </c>
      <c r="R380" s="143">
        <f>R384+R381</f>
        <v>20375313.079999998</v>
      </c>
      <c r="S380" s="242">
        <f>S384+S381</f>
        <v>20375313.079999998</v>
      </c>
      <c r="T380" s="262">
        <f t="shared" si="29"/>
        <v>100</v>
      </c>
    </row>
    <row r="381" spans="1:20" s="4" customFormat="1" ht="51.75" customHeight="1">
      <c r="A381" s="83"/>
      <c r="B381" s="86"/>
      <c r="C381" s="74"/>
      <c r="D381" s="45"/>
      <c r="E381" s="122"/>
      <c r="F381" s="484" t="s">
        <v>524</v>
      </c>
      <c r="G381" s="674"/>
      <c r="H381" s="28"/>
      <c r="I381" s="28"/>
      <c r="J381" s="28"/>
      <c r="K381" s="28"/>
      <c r="L381" s="28"/>
      <c r="M381" s="28"/>
      <c r="N381" s="28"/>
      <c r="O381" s="31" t="s">
        <v>30</v>
      </c>
      <c r="P381" s="31" t="s">
        <v>525</v>
      </c>
      <c r="Q381" s="168" t="s">
        <v>309</v>
      </c>
      <c r="R381" s="143">
        <f>R382</f>
        <v>530548.04</v>
      </c>
      <c r="S381" s="242">
        <f>S382</f>
        <v>530548.04</v>
      </c>
      <c r="T381" s="262">
        <f t="shared" si="29"/>
        <v>100</v>
      </c>
    </row>
    <row r="382" spans="1:20" s="4" customFormat="1" ht="51.75" customHeight="1">
      <c r="A382" s="83"/>
      <c r="B382" s="86"/>
      <c r="C382" s="74"/>
      <c r="D382" s="45"/>
      <c r="E382" s="122"/>
      <c r="F382" s="487" t="s">
        <v>243</v>
      </c>
      <c r="G382" s="487"/>
      <c r="H382" s="28"/>
      <c r="I382" s="28"/>
      <c r="J382" s="28"/>
      <c r="K382" s="28"/>
      <c r="L382" s="28"/>
      <c r="M382" s="28"/>
      <c r="N382" s="28"/>
      <c r="O382" s="31" t="s">
        <v>30</v>
      </c>
      <c r="P382" s="31" t="s">
        <v>525</v>
      </c>
      <c r="Q382" s="168" t="s">
        <v>369</v>
      </c>
      <c r="R382" s="143">
        <f>R383</f>
        <v>530548.04</v>
      </c>
      <c r="S382" s="242">
        <f>S383</f>
        <v>530548.04</v>
      </c>
      <c r="T382" s="262">
        <f t="shared" si="29"/>
        <v>100</v>
      </c>
    </row>
    <row r="383" spans="1:20" s="4" customFormat="1" ht="23.25" customHeight="1">
      <c r="A383" s="83"/>
      <c r="B383" s="86"/>
      <c r="C383" s="74"/>
      <c r="D383" s="45"/>
      <c r="E383" s="122"/>
      <c r="F383" s="484" t="s">
        <v>456</v>
      </c>
      <c r="G383" s="697"/>
      <c r="H383" s="28"/>
      <c r="I383" s="28"/>
      <c r="J383" s="28"/>
      <c r="K383" s="28"/>
      <c r="L383" s="28"/>
      <c r="M383" s="28"/>
      <c r="N383" s="28"/>
      <c r="O383" s="31" t="s">
        <v>30</v>
      </c>
      <c r="P383" s="31" t="s">
        <v>525</v>
      </c>
      <c r="Q383" s="168" t="s">
        <v>370</v>
      </c>
      <c r="R383" s="143">
        <v>530548.04</v>
      </c>
      <c r="S383" s="143">
        <v>530548.04</v>
      </c>
      <c r="T383" s="262">
        <f t="shared" si="29"/>
        <v>100</v>
      </c>
    </row>
    <row r="384" spans="1:20" s="4" customFormat="1" ht="45.75" customHeight="1">
      <c r="A384" s="83"/>
      <c r="B384" s="86"/>
      <c r="C384" s="74"/>
      <c r="D384" s="45"/>
      <c r="E384" s="122"/>
      <c r="F384" s="553" t="s">
        <v>235</v>
      </c>
      <c r="G384" s="758"/>
      <c r="H384" s="28"/>
      <c r="I384" s="28"/>
      <c r="J384" s="28"/>
      <c r="K384" s="28"/>
      <c r="L384" s="28"/>
      <c r="M384" s="28"/>
      <c r="N384" s="28"/>
      <c r="O384" s="31" t="s">
        <v>30</v>
      </c>
      <c r="P384" s="31" t="s">
        <v>206</v>
      </c>
      <c r="Q384" s="168" t="s">
        <v>309</v>
      </c>
      <c r="R384" s="143">
        <f>R385</f>
        <v>19844765.039999999</v>
      </c>
      <c r="S384" s="242">
        <f>S385</f>
        <v>19844765.039999999</v>
      </c>
      <c r="T384" s="262">
        <f t="shared" si="29"/>
        <v>100</v>
      </c>
    </row>
    <row r="385" spans="1:20" s="4" customFormat="1" ht="34.5" customHeight="1">
      <c r="A385" s="83"/>
      <c r="B385" s="86"/>
      <c r="C385" s="74"/>
      <c r="D385" s="45"/>
      <c r="E385" s="122"/>
      <c r="F385" s="487" t="s">
        <v>243</v>
      </c>
      <c r="G385" s="487"/>
      <c r="H385" s="28"/>
      <c r="I385" s="28"/>
      <c r="J385" s="28"/>
      <c r="K385" s="28"/>
      <c r="L385" s="28"/>
      <c r="M385" s="28"/>
      <c r="N385" s="28"/>
      <c r="O385" s="31" t="s">
        <v>30</v>
      </c>
      <c r="P385" s="31" t="s">
        <v>206</v>
      </c>
      <c r="Q385" s="168" t="s">
        <v>369</v>
      </c>
      <c r="R385" s="143">
        <f>R386</f>
        <v>19844765.039999999</v>
      </c>
      <c r="S385" s="242">
        <f>S386</f>
        <v>19844765.039999999</v>
      </c>
      <c r="T385" s="262">
        <f t="shared" si="29"/>
        <v>100</v>
      </c>
    </row>
    <row r="386" spans="1:20" s="4" customFormat="1" ht="23.25" customHeight="1">
      <c r="A386" s="83"/>
      <c r="B386" s="86"/>
      <c r="C386" s="74"/>
      <c r="D386" s="45"/>
      <c r="E386" s="122"/>
      <c r="F386" s="484" t="s">
        <v>456</v>
      </c>
      <c r="G386" s="697"/>
      <c r="H386" s="28"/>
      <c r="I386" s="28"/>
      <c r="J386" s="28"/>
      <c r="K386" s="28"/>
      <c r="L386" s="28"/>
      <c r="M386" s="28"/>
      <c r="N386" s="28"/>
      <c r="O386" s="31" t="s">
        <v>30</v>
      </c>
      <c r="P386" s="31" t="s">
        <v>206</v>
      </c>
      <c r="Q386" s="168" t="s">
        <v>370</v>
      </c>
      <c r="R386" s="143">
        <v>19844765.039999999</v>
      </c>
      <c r="S386" s="143">
        <v>19844765.039999999</v>
      </c>
      <c r="T386" s="262">
        <f t="shared" si="29"/>
        <v>100</v>
      </c>
    </row>
    <row r="387" spans="1:20" s="4" customFormat="1" ht="54.75" customHeight="1">
      <c r="A387" s="83"/>
      <c r="B387" s="86"/>
      <c r="C387" s="74"/>
      <c r="D387" s="45"/>
      <c r="E387" s="122"/>
      <c r="F387" s="482" t="s">
        <v>207</v>
      </c>
      <c r="G387" s="494"/>
      <c r="H387" s="28"/>
      <c r="I387" s="28"/>
      <c r="J387" s="28"/>
      <c r="K387" s="28"/>
      <c r="L387" s="28"/>
      <c r="M387" s="28"/>
      <c r="N387" s="28"/>
      <c r="O387" s="31" t="s">
        <v>30</v>
      </c>
      <c r="P387" s="31" t="s">
        <v>500</v>
      </c>
      <c r="Q387" s="168" t="s">
        <v>309</v>
      </c>
      <c r="R387" s="143">
        <f>R390</f>
        <v>19360126.760000002</v>
      </c>
      <c r="S387" s="242">
        <f>S390</f>
        <v>19360126.760000002</v>
      </c>
      <c r="T387" s="262">
        <f t="shared" si="29"/>
        <v>100</v>
      </c>
    </row>
    <row r="388" spans="1:20" s="4" customFormat="1" ht="33.75" customHeight="1">
      <c r="A388" s="83"/>
      <c r="B388" s="86"/>
      <c r="C388" s="74"/>
      <c r="D388" s="45"/>
      <c r="E388" s="122"/>
      <c r="F388" s="484" t="s">
        <v>208</v>
      </c>
      <c r="G388" s="674"/>
      <c r="H388" s="28"/>
      <c r="I388" s="28"/>
      <c r="J388" s="28"/>
      <c r="K388" s="28"/>
      <c r="L388" s="28"/>
      <c r="M388" s="28"/>
      <c r="N388" s="28"/>
      <c r="O388" s="31" t="s">
        <v>30</v>
      </c>
      <c r="P388" s="31" t="s">
        <v>499</v>
      </c>
      <c r="Q388" s="168" t="s">
        <v>309</v>
      </c>
      <c r="R388" s="143">
        <f t="shared" ref="R388:S391" si="30">R389</f>
        <v>19360126.760000002</v>
      </c>
      <c r="S388" s="242">
        <f t="shared" si="30"/>
        <v>19360126.760000002</v>
      </c>
      <c r="T388" s="262">
        <f t="shared" si="29"/>
        <v>100</v>
      </c>
    </row>
    <row r="389" spans="1:20" s="4" customFormat="1" ht="54.75" customHeight="1">
      <c r="A389" s="83"/>
      <c r="B389" s="86"/>
      <c r="C389" s="74"/>
      <c r="D389" s="45"/>
      <c r="E389" s="122"/>
      <c r="F389" s="484" t="s">
        <v>205</v>
      </c>
      <c r="G389" s="674"/>
      <c r="H389" s="28"/>
      <c r="I389" s="28"/>
      <c r="J389" s="28"/>
      <c r="K389" s="28"/>
      <c r="L389" s="28"/>
      <c r="M389" s="28"/>
      <c r="N389" s="28"/>
      <c r="O389" s="31" t="s">
        <v>30</v>
      </c>
      <c r="P389" s="31" t="s">
        <v>148</v>
      </c>
      <c r="Q389" s="168" t="s">
        <v>309</v>
      </c>
      <c r="R389" s="143">
        <f t="shared" si="30"/>
        <v>19360126.760000002</v>
      </c>
      <c r="S389" s="242">
        <f t="shared" si="30"/>
        <v>19360126.760000002</v>
      </c>
      <c r="T389" s="262">
        <f t="shared" si="29"/>
        <v>100</v>
      </c>
    </row>
    <row r="390" spans="1:20" s="4" customFormat="1" ht="51" customHeight="1">
      <c r="A390" s="83"/>
      <c r="B390" s="86"/>
      <c r="C390" s="74"/>
      <c r="D390" s="45"/>
      <c r="E390" s="122"/>
      <c r="F390" s="553" t="s">
        <v>235</v>
      </c>
      <c r="G390" s="758"/>
      <c r="H390" s="28"/>
      <c r="I390" s="28"/>
      <c r="J390" s="28"/>
      <c r="K390" s="28"/>
      <c r="L390" s="28"/>
      <c r="M390" s="28"/>
      <c r="N390" s="28"/>
      <c r="O390" s="31" t="s">
        <v>30</v>
      </c>
      <c r="P390" s="31" t="s">
        <v>147</v>
      </c>
      <c r="Q390" s="168" t="s">
        <v>309</v>
      </c>
      <c r="R390" s="143">
        <f t="shared" si="30"/>
        <v>19360126.760000002</v>
      </c>
      <c r="S390" s="242">
        <f t="shared" si="30"/>
        <v>19360126.760000002</v>
      </c>
      <c r="T390" s="262">
        <f t="shared" si="29"/>
        <v>100</v>
      </c>
    </row>
    <row r="391" spans="1:20" s="4" customFormat="1" ht="50.25" customHeight="1">
      <c r="A391" s="83"/>
      <c r="B391" s="86"/>
      <c r="C391" s="74"/>
      <c r="D391" s="45"/>
      <c r="E391" s="122"/>
      <c r="F391" s="487" t="s">
        <v>243</v>
      </c>
      <c r="G391" s="487"/>
      <c r="H391" s="28"/>
      <c r="I391" s="28"/>
      <c r="J391" s="28"/>
      <c r="K391" s="28"/>
      <c r="L391" s="28"/>
      <c r="M391" s="28"/>
      <c r="N391" s="28"/>
      <c r="O391" s="31" t="s">
        <v>30</v>
      </c>
      <c r="P391" s="31" t="s">
        <v>147</v>
      </c>
      <c r="Q391" s="168" t="s">
        <v>369</v>
      </c>
      <c r="R391" s="143">
        <f t="shared" si="30"/>
        <v>19360126.760000002</v>
      </c>
      <c r="S391" s="242">
        <f t="shared" si="30"/>
        <v>19360126.760000002</v>
      </c>
      <c r="T391" s="262">
        <f t="shared" si="29"/>
        <v>100</v>
      </c>
    </row>
    <row r="392" spans="1:20" s="4" customFormat="1" ht="30" customHeight="1">
      <c r="A392" s="83"/>
      <c r="B392" s="86"/>
      <c r="C392" s="74"/>
      <c r="D392" s="45"/>
      <c r="E392" s="122"/>
      <c r="F392" s="484" t="s">
        <v>456</v>
      </c>
      <c r="G392" s="697"/>
      <c r="H392" s="28"/>
      <c r="I392" s="28"/>
      <c r="J392" s="28"/>
      <c r="K392" s="28"/>
      <c r="L392" s="28"/>
      <c r="M392" s="28"/>
      <c r="N392" s="28"/>
      <c r="O392" s="31" t="s">
        <v>30</v>
      </c>
      <c r="P392" s="31" t="s">
        <v>147</v>
      </c>
      <c r="Q392" s="168" t="s">
        <v>370</v>
      </c>
      <c r="R392" s="143">
        <v>19360126.760000002</v>
      </c>
      <c r="S392" s="143">
        <v>19360126.760000002</v>
      </c>
      <c r="T392" s="262">
        <f t="shared" si="29"/>
        <v>100</v>
      </c>
    </row>
    <row r="393" spans="1:20" s="4" customFormat="1" ht="48.75" customHeight="1">
      <c r="A393" s="83"/>
      <c r="B393" s="86"/>
      <c r="C393" s="74"/>
      <c r="D393" s="45"/>
      <c r="E393" s="122"/>
      <c r="F393" s="484" t="s">
        <v>216</v>
      </c>
      <c r="G393" s="692"/>
      <c r="H393" s="134"/>
      <c r="I393" s="28"/>
      <c r="J393" s="28"/>
      <c r="K393" s="28"/>
      <c r="L393" s="28"/>
      <c r="M393" s="28"/>
      <c r="N393" s="28"/>
      <c r="O393" s="31" t="s">
        <v>30</v>
      </c>
      <c r="P393" s="31" t="s">
        <v>492</v>
      </c>
      <c r="Q393" s="168" t="s">
        <v>309</v>
      </c>
      <c r="R393" s="143">
        <f t="shared" ref="R393:S395" si="31">R394</f>
        <v>4032259</v>
      </c>
      <c r="S393" s="242">
        <f t="shared" si="31"/>
        <v>3996019.5</v>
      </c>
      <c r="T393" s="262">
        <f t="shared" si="29"/>
        <v>99.10126060850753</v>
      </c>
    </row>
    <row r="394" spans="1:20" s="4" customFormat="1" ht="50.25" customHeight="1">
      <c r="A394" s="83"/>
      <c r="B394" s="86"/>
      <c r="C394" s="74"/>
      <c r="D394" s="45"/>
      <c r="E394" s="122"/>
      <c r="F394" s="484" t="s">
        <v>526</v>
      </c>
      <c r="G394" s="692"/>
      <c r="H394" s="134"/>
      <c r="I394" s="28"/>
      <c r="J394" s="28"/>
      <c r="K394" s="28"/>
      <c r="L394" s="28"/>
      <c r="M394" s="28"/>
      <c r="N394" s="28"/>
      <c r="O394" s="31" t="s">
        <v>30</v>
      </c>
      <c r="P394" s="31" t="s">
        <v>491</v>
      </c>
      <c r="Q394" s="168" t="s">
        <v>309</v>
      </c>
      <c r="R394" s="143">
        <f t="shared" si="31"/>
        <v>4032259</v>
      </c>
      <c r="S394" s="242">
        <f t="shared" si="31"/>
        <v>3996019.5</v>
      </c>
      <c r="T394" s="262">
        <f t="shared" si="29"/>
        <v>99.10126060850753</v>
      </c>
    </row>
    <row r="395" spans="1:20" s="4" customFormat="1" ht="31.5" customHeight="1">
      <c r="A395" s="83"/>
      <c r="B395" s="86"/>
      <c r="C395" s="74"/>
      <c r="D395" s="45"/>
      <c r="E395" s="122"/>
      <c r="F395" s="484" t="s">
        <v>527</v>
      </c>
      <c r="G395" s="692"/>
      <c r="H395" s="134"/>
      <c r="I395" s="28"/>
      <c r="J395" s="28"/>
      <c r="K395" s="28"/>
      <c r="L395" s="28"/>
      <c r="M395" s="28"/>
      <c r="N395" s="28"/>
      <c r="O395" s="31" t="s">
        <v>30</v>
      </c>
      <c r="P395" s="31" t="s">
        <v>528</v>
      </c>
      <c r="Q395" s="168" t="s">
        <v>309</v>
      </c>
      <c r="R395" s="143">
        <f t="shared" si="31"/>
        <v>4032259</v>
      </c>
      <c r="S395" s="242">
        <f t="shared" si="31"/>
        <v>3996019.5</v>
      </c>
      <c r="T395" s="262">
        <f t="shared" si="29"/>
        <v>99.10126060850753</v>
      </c>
    </row>
    <row r="396" spans="1:20" s="4" customFormat="1" ht="95.25" customHeight="1">
      <c r="A396" s="83"/>
      <c r="B396" s="86"/>
      <c r="C396" s="74"/>
      <c r="D396" s="45"/>
      <c r="E396" s="122"/>
      <c r="F396" s="484" t="s">
        <v>529</v>
      </c>
      <c r="G396" s="503"/>
      <c r="H396" s="134"/>
      <c r="I396" s="28"/>
      <c r="J396" s="28"/>
      <c r="K396" s="28"/>
      <c r="L396" s="28"/>
      <c r="M396" s="28"/>
      <c r="N396" s="28"/>
      <c r="O396" s="31" t="s">
        <v>30</v>
      </c>
      <c r="P396" s="31" t="s">
        <v>530</v>
      </c>
      <c r="Q396" s="168" t="s">
        <v>309</v>
      </c>
      <c r="R396" s="143">
        <f>R397+R400</f>
        <v>4032259</v>
      </c>
      <c r="S396" s="242">
        <f>S397+S400</f>
        <v>3996019.5</v>
      </c>
      <c r="T396" s="262">
        <f t="shared" si="29"/>
        <v>99.10126060850753</v>
      </c>
    </row>
    <row r="397" spans="1:20" s="4" customFormat="1" ht="45.75" customHeight="1">
      <c r="A397" s="83"/>
      <c r="B397" s="86"/>
      <c r="C397" s="74"/>
      <c r="D397" s="45"/>
      <c r="E397" s="122"/>
      <c r="F397" s="495" t="s">
        <v>99</v>
      </c>
      <c r="G397" s="695"/>
      <c r="H397" s="134"/>
      <c r="I397" s="28"/>
      <c r="J397" s="28"/>
      <c r="K397" s="28"/>
      <c r="L397" s="28"/>
      <c r="M397" s="28"/>
      <c r="N397" s="28"/>
      <c r="O397" s="31" t="s">
        <v>30</v>
      </c>
      <c r="P397" s="31" t="s">
        <v>530</v>
      </c>
      <c r="Q397" s="168" t="s">
        <v>101</v>
      </c>
      <c r="R397" s="143">
        <f>R398</f>
        <v>4000000</v>
      </c>
      <c r="S397" s="143">
        <f>S398</f>
        <v>3964051.34</v>
      </c>
      <c r="T397" s="262">
        <f t="shared" si="29"/>
        <v>99.101283499999994</v>
      </c>
    </row>
    <row r="398" spans="1:20" s="4" customFormat="1" ht="166.5" customHeight="1">
      <c r="A398" s="83"/>
      <c r="B398" s="86"/>
      <c r="C398" s="74"/>
      <c r="D398" s="45"/>
      <c r="E398" s="122"/>
      <c r="F398" s="497" t="s">
        <v>531</v>
      </c>
      <c r="G398" s="760"/>
      <c r="H398" s="134"/>
      <c r="I398" s="28"/>
      <c r="J398" s="28"/>
      <c r="K398" s="28"/>
      <c r="L398" s="28"/>
      <c r="M398" s="28"/>
      <c r="N398" s="28"/>
      <c r="O398" s="31" t="s">
        <v>30</v>
      </c>
      <c r="P398" s="31" t="s">
        <v>530</v>
      </c>
      <c r="Q398" s="168" t="s">
        <v>532</v>
      </c>
      <c r="R398" s="143">
        <v>4000000</v>
      </c>
      <c r="S398" s="242">
        <v>3964051.34</v>
      </c>
      <c r="T398" s="262">
        <f t="shared" si="29"/>
        <v>99.101283499999994</v>
      </c>
    </row>
    <row r="399" spans="1:20" s="4" customFormat="1" ht="78" customHeight="1">
      <c r="A399" s="83"/>
      <c r="B399" s="86"/>
      <c r="C399" s="74"/>
      <c r="D399" s="45"/>
      <c r="E399" s="122"/>
      <c r="F399" s="497" t="s">
        <v>533</v>
      </c>
      <c r="G399" s="696"/>
      <c r="H399" s="134"/>
      <c r="I399" s="28"/>
      <c r="J399" s="28"/>
      <c r="K399" s="28"/>
      <c r="L399" s="28"/>
      <c r="M399" s="28"/>
      <c r="N399" s="28"/>
      <c r="O399" s="31" t="s">
        <v>30</v>
      </c>
      <c r="P399" s="31" t="s">
        <v>534</v>
      </c>
      <c r="Q399" s="168" t="s">
        <v>309</v>
      </c>
      <c r="R399" s="143">
        <f>R400</f>
        <v>32259</v>
      </c>
      <c r="S399" s="242">
        <f>S400</f>
        <v>31968.16</v>
      </c>
      <c r="T399" s="262">
        <f t="shared" si="29"/>
        <v>99.098422145757766</v>
      </c>
    </row>
    <row r="400" spans="1:20" s="4" customFormat="1" ht="48.75" customHeight="1">
      <c r="A400" s="83"/>
      <c r="B400" s="86"/>
      <c r="C400" s="74"/>
      <c r="D400" s="45"/>
      <c r="E400" s="122"/>
      <c r="F400" s="495" t="s">
        <v>99</v>
      </c>
      <c r="G400" s="695"/>
      <c r="H400" s="134"/>
      <c r="I400" s="28"/>
      <c r="J400" s="28"/>
      <c r="K400" s="28"/>
      <c r="L400" s="28"/>
      <c r="M400" s="28"/>
      <c r="N400" s="28"/>
      <c r="O400" s="31" t="s">
        <v>30</v>
      </c>
      <c r="P400" s="31" t="s">
        <v>534</v>
      </c>
      <c r="Q400" s="168" t="s">
        <v>101</v>
      </c>
      <c r="R400" s="143">
        <f>R401</f>
        <v>32259</v>
      </c>
      <c r="S400" s="143">
        <f>S401</f>
        <v>31968.16</v>
      </c>
      <c r="T400" s="262">
        <f t="shared" si="29"/>
        <v>99.098422145757766</v>
      </c>
    </row>
    <row r="401" spans="1:20" s="4" customFormat="1" ht="171.75" customHeight="1">
      <c r="A401" s="83"/>
      <c r="B401" s="86"/>
      <c r="C401" s="74"/>
      <c r="D401" s="45"/>
      <c r="E401" s="122"/>
      <c r="F401" s="497" t="s">
        <v>531</v>
      </c>
      <c r="G401" s="760"/>
      <c r="H401" s="366"/>
      <c r="I401" s="367"/>
      <c r="J401" s="367"/>
      <c r="K401" s="367"/>
      <c r="L401" s="367"/>
      <c r="M401" s="367"/>
      <c r="N401" s="367"/>
      <c r="O401" s="31" t="s">
        <v>30</v>
      </c>
      <c r="P401" s="31" t="s">
        <v>534</v>
      </c>
      <c r="Q401" s="168" t="s">
        <v>532</v>
      </c>
      <c r="R401" s="143">
        <v>32259</v>
      </c>
      <c r="S401" s="242">
        <v>31968.16</v>
      </c>
      <c r="T401" s="262">
        <f t="shared" si="29"/>
        <v>99.098422145757766</v>
      </c>
    </row>
    <row r="402" spans="1:20" s="4" customFormat="1" ht="50.25" customHeight="1">
      <c r="A402" s="83"/>
      <c r="B402" s="86"/>
      <c r="C402" s="74"/>
      <c r="D402" s="45"/>
      <c r="E402" s="122"/>
      <c r="F402" s="690" t="s">
        <v>57</v>
      </c>
      <c r="G402" s="699"/>
      <c r="H402" s="19"/>
      <c r="I402" s="19"/>
      <c r="J402" s="19"/>
      <c r="K402" s="19"/>
      <c r="L402" s="19"/>
      <c r="M402" s="19"/>
      <c r="N402" s="19"/>
      <c r="O402" s="20" t="s">
        <v>58</v>
      </c>
      <c r="P402" s="20" t="s">
        <v>473</v>
      </c>
      <c r="Q402" s="351" t="s">
        <v>309</v>
      </c>
      <c r="R402" s="192">
        <f t="shared" ref="R402:S407" si="32">R403</f>
        <v>70000</v>
      </c>
      <c r="S402" s="404">
        <f t="shared" si="32"/>
        <v>70000</v>
      </c>
      <c r="T402" s="260">
        <f t="shared" si="29"/>
        <v>100</v>
      </c>
    </row>
    <row r="403" spans="1:20" s="4" customFormat="1" ht="54" customHeight="1">
      <c r="A403" s="83"/>
      <c r="B403" s="86"/>
      <c r="C403" s="74"/>
      <c r="D403" s="45"/>
      <c r="E403" s="122"/>
      <c r="F403" s="484" t="s">
        <v>59</v>
      </c>
      <c r="G403" s="674"/>
      <c r="H403" s="28"/>
      <c r="I403" s="28"/>
      <c r="J403" s="28"/>
      <c r="K403" s="28"/>
      <c r="L403" s="28"/>
      <c r="M403" s="28"/>
      <c r="N403" s="28"/>
      <c r="O403" s="31" t="s">
        <v>58</v>
      </c>
      <c r="P403" s="31" t="s">
        <v>61</v>
      </c>
      <c r="Q403" s="168" t="s">
        <v>309</v>
      </c>
      <c r="R403" s="143">
        <f t="shared" si="32"/>
        <v>70000</v>
      </c>
      <c r="S403" s="242">
        <f t="shared" si="32"/>
        <v>70000</v>
      </c>
      <c r="T403" s="262">
        <f t="shared" si="29"/>
        <v>100</v>
      </c>
    </row>
    <row r="404" spans="1:20" s="4" customFormat="1" ht="30" customHeight="1">
      <c r="A404" s="83"/>
      <c r="B404" s="86"/>
      <c r="C404" s="74"/>
      <c r="D404" s="45"/>
      <c r="E404" s="122"/>
      <c r="F404" s="484" t="s">
        <v>208</v>
      </c>
      <c r="G404" s="674"/>
      <c r="H404" s="28"/>
      <c r="I404" s="28"/>
      <c r="J404" s="28"/>
      <c r="K404" s="28"/>
      <c r="L404" s="28"/>
      <c r="M404" s="28"/>
      <c r="N404" s="28"/>
      <c r="O404" s="31" t="s">
        <v>58</v>
      </c>
      <c r="P404" s="31" t="s">
        <v>63</v>
      </c>
      <c r="Q404" s="168" t="s">
        <v>309</v>
      </c>
      <c r="R404" s="143">
        <f t="shared" si="32"/>
        <v>70000</v>
      </c>
      <c r="S404" s="242">
        <f t="shared" si="32"/>
        <v>70000</v>
      </c>
      <c r="T404" s="262">
        <f t="shared" si="29"/>
        <v>100</v>
      </c>
    </row>
    <row r="405" spans="1:20" s="4" customFormat="1" ht="48" customHeight="1">
      <c r="A405" s="83"/>
      <c r="B405" s="86"/>
      <c r="C405" s="74"/>
      <c r="D405" s="45"/>
      <c r="E405" s="122"/>
      <c r="F405" s="484" t="s">
        <v>62</v>
      </c>
      <c r="G405" s="674"/>
      <c r="H405" s="28"/>
      <c r="I405" s="28"/>
      <c r="J405" s="28"/>
      <c r="K405" s="28"/>
      <c r="L405" s="28"/>
      <c r="M405" s="28"/>
      <c r="N405" s="28"/>
      <c r="O405" s="31" t="s">
        <v>58</v>
      </c>
      <c r="P405" s="31" t="s">
        <v>64</v>
      </c>
      <c r="Q405" s="168" t="s">
        <v>309</v>
      </c>
      <c r="R405" s="143">
        <f t="shared" si="32"/>
        <v>70000</v>
      </c>
      <c r="S405" s="242">
        <f t="shared" si="32"/>
        <v>70000</v>
      </c>
      <c r="T405" s="262">
        <f t="shared" si="29"/>
        <v>100</v>
      </c>
    </row>
    <row r="406" spans="1:20" s="4" customFormat="1" ht="52.5" customHeight="1">
      <c r="A406" s="83"/>
      <c r="B406" s="86"/>
      <c r="C406" s="74"/>
      <c r="D406" s="45"/>
      <c r="E406" s="122"/>
      <c r="F406" s="484" t="s">
        <v>66</v>
      </c>
      <c r="G406" s="674"/>
      <c r="H406" s="28"/>
      <c r="I406" s="28"/>
      <c r="J406" s="28"/>
      <c r="K406" s="28"/>
      <c r="L406" s="28"/>
      <c r="M406" s="28"/>
      <c r="N406" s="28"/>
      <c r="O406" s="31" t="s">
        <v>58</v>
      </c>
      <c r="P406" s="31" t="s">
        <v>64</v>
      </c>
      <c r="Q406" s="168" t="s">
        <v>309</v>
      </c>
      <c r="R406" s="143">
        <f t="shared" si="32"/>
        <v>70000</v>
      </c>
      <c r="S406" s="242">
        <f t="shared" si="32"/>
        <v>70000</v>
      </c>
      <c r="T406" s="262">
        <f t="shared" si="29"/>
        <v>100</v>
      </c>
    </row>
    <row r="407" spans="1:20" s="4" customFormat="1" ht="36.75" customHeight="1">
      <c r="A407" s="83"/>
      <c r="B407" s="86"/>
      <c r="C407" s="74"/>
      <c r="D407" s="45"/>
      <c r="E407" s="122"/>
      <c r="F407" s="484" t="s">
        <v>380</v>
      </c>
      <c r="G407" s="697"/>
      <c r="H407" s="28"/>
      <c r="I407" s="28"/>
      <c r="J407" s="28"/>
      <c r="K407" s="28"/>
      <c r="L407" s="28"/>
      <c r="M407" s="28"/>
      <c r="N407" s="28"/>
      <c r="O407" s="31" t="s">
        <v>58</v>
      </c>
      <c r="P407" s="31" t="s">
        <v>64</v>
      </c>
      <c r="Q407" s="168" t="s">
        <v>379</v>
      </c>
      <c r="R407" s="143">
        <f t="shared" si="32"/>
        <v>70000</v>
      </c>
      <c r="S407" s="242">
        <f t="shared" si="32"/>
        <v>70000</v>
      </c>
      <c r="T407" s="262">
        <f t="shared" si="29"/>
        <v>100</v>
      </c>
    </row>
    <row r="408" spans="1:20" s="4" customFormat="1" ht="52.5" customHeight="1">
      <c r="A408" s="83"/>
      <c r="B408" s="86"/>
      <c r="C408" s="74"/>
      <c r="D408" s="45"/>
      <c r="E408" s="122"/>
      <c r="F408" s="484" t="s">
        <v>449</v>
      </c>
      <c r="G408" s="674"/>
      <c r="H408" s="28"/>
      <c r="I408" s="28"/>
      <c r="J408" s="28"/>
      <c r="K408" s="28"/>
      <c r="L408" s="28"/>
      <c r="M408" s="28"/>
      <c r="N408" s="28"/>
      <c r="O408" s="31" t="s">
        <v>58</v>
      </c>
      <c r="P408" s="31" t="s">
        <v>64</v>
      </c>
      <c r="Q408" s="168" t="s">
        <v>448</v>
      </c>
      <c r="R408" s="143">
        <v>70000</v>
      </c>
      <c r="S408" s="242">
        <v>70000</v>
      </c>
      <c r="T408" s="262">
        <f t="shared" si="29"/>
        <v>100</v>
      </c>
    </row>
    <row r="409" spans="1:20" s="4" customFormat="1" ht="36.75" customHeight="1">
      <c r="A409" s="41">
        <v>1803</v>
      </c>
      <c r="B409" s="35"/>
      <c r="C409" s="36" t="s">
        <v>270</v>
      </c>
      <c r="D409" s="45" t="s">
        <v>348</v>
      </c>
      <c r="E409" s="122"/>
      <c r="F409" s="670" t="s">
        <v>411</v>
      </c>
      <c r="G409" s="671"/>
      <c r="H409" s="28" t="e">
        <f>H435+#REF!</f>
        <v>#REF!</v>
      </c>
      <c r="I409" s="28" t="e">
        <f>I435+#REF!</f>
        <v>#REF!</v>
      </c>
      <c r="J409" s="28" t="e">
        <f>J435+#REF!</f>
        <v>#REF!</v>
      </c>
      <c r="K409" s="28" t="e">
        <f>K435+#REF!</f>
        <v>#REF!</v>
      </c>
      <c r="L409" s="28" t="e">
        <f>L435+#REF!</f>
        <v>#REF!</v>
      </c>
      <c r="M409" s="28" t="e">
        <f>M435+#REF!</f>
        <v>#REF!</v>
      </c>
      <c r="N409" s="28" t="e">
        <f>N435+#REF!</f>
        <v>#REF!</v>
      </c>
      <c r="O409" s="20" t="s">
        <v>348</v>
      </c>
      <c r="P409" s="20" t="s">
        <v>473</v>
      </c>
      <c r="Q409" s="351" t="s">
        <v>309</v>
      </c>
      <c r="R409" s="192">
        <f>R410+R418+R438</f>
        <v>4427895</v>
      </c>
      <c r="S409" s="404">
        <f>S410+S418+S438</f>
        <v>4423894.5999999996</v>
      </c>
      <c r="T409" s="260">
        <f t="shared" si="29"/>
        <v>99.909654587563608</v>
      </c>
    </row>
    <row r="410" spans="1:20" s="4" customFormat="1" ht="46.5" customHeight="1">
      <c r="A410" s="41"/>
      <c r="B410" s="175"/>
      <c r="C410" s="93"/>
      <c r="D410" s="45"/>
      <c r="E410" s="122"/>
      <c r="F410" s="515" t="s">
        <v>196</v>
      </c>
      <c r="G410" s="516"/>
      <c r="H410" s="28"/>
      <c r="I410" s="28"/>
      <c r="J410" s="28"/>
      <c r="K410" s="28"/>
      <c r="L410" s="28"/>
      <c r="M410" s="28"/>
      <c r="N410" s="28"/>
      <c r="O410" s="31" t="s">
        <v>348</v>
      </c>
      <c r="P410" s="133" t="s">
        <v>504</v>
      </c>
      <c r="Q410" s="168" t="s">
        <v>309</v>
      </c>
      <c r="R410" s="143">
        <f>R411</f>
        <v>3727895</v>
      </c>
      <c r="S410" s="242">
        <f>S411</f>
        <v>3723894.6</v>
      </c>
      <c r="T410" s="262">
        <f t="shared" si="29"/>
        <v>99.892690110638853</v>
      </c>
    </row>
    <row r="411" spans="1:20" s="4" customFormat="1" ht="84" customHeight="1">
      <c r="A411" s="41"/>
      <c r="B411" s="175"/>
      <c r="C411" s="93"/>
      <c r="D411" s="45"/>
      <c r="E411" s="122"/>
      <c r="F411" s="551" t="s">
        <v>238</v>
      </c>
      <c r="G411" s="551"/>
      <c r="H411" s="143"/>
      <c r="I411" s="143"/>
      <c r="J411" s="143"/>
      <c r="K411" s="143"/>
      <c r="L411" s="143"/>
      <c r="M411" s="143"/>
      <c r="N411" s="143"/>
      <c r="O411" s="133" t="s">
        <v>348</v>
      </c>
      <c r="P411" s="133" t="s">
        <v>163</v>
      </c>
      <c r="Q411" s="294" t="s">
        <v>309</v>
      </c>
      <c r="R411" s="143">
        <f>R413</f>
        <v>3727895</v>
      </c>
      <c r="S411" s="242">
        <f>S413</f>
        <v>3723894.6</v>
      </c>
      <c r="T411" s="262">
        <f t="shared" si="29"/>
        <v>99.892690110638853</v>
      </c>
    </row>
    <row r="412" spans="1:20" s="4" customFormat="1" ht="34.5" customHeight="1">
      <c r="A412" s="41"/>
      <c r="B412" s="175"/>
      <c r="C412" s="93"/>
      <c r="D412" s="45"/>
      <c r="E412" s="122"/>
      <c r="F412" s="549" t="s">
        <v>209</v>
      </c>
      <c r="G412" s="741"/>
      <c r="H412" s="143"/>
      <c r="I412" s="143"/>
      <c r="J412" s="143"/>
      <c r="K412" s="143"/>
      <c r="L412" s="143"/>
      <c r="M412" s="143"/>
      <c r="N412" s="143"/>
      <c r="O412" s="133" t="s">
        <v>348</v>
      </c>
      <c r="P412" s="151" t="s">
        <v>210</v>
      </c>
      <c r="Q412" s="294" t="s">
        <v>309</v>
      </c>
      <c r="R412" s="143">
        <f>R413</f>
        <v>3727895</v>
      </c>
      <c r="S412" s="242">
        <f>S413</f>
        <v>3723894.6</v>
      </c>
      <c r="T412" s="262">
        <f t="shared" si="29"/>
        <v>99.892690110638853</v>
      </c>
    </row>
    <row r="413" spans="1:20" s="4" customFormat="1" ht="81.75" customHeight="1">
      <c r="A413" s="41"/>
      <c r="B413" s="175"/>
      <c r="C413" s="93"/>
      <c r="D413" s="45"/>
      <c r="E413" s="122"/>
      <c r="F413" s="552" t="s">
        <v>249</v>
      </c>
      <c r="G413" s="677"/>
      <c r="H413" s="144"/>
      <c r="I413" s="144"/>
      <c r="J413" s="144"/>
      <c r="K413" s="144"/>
      <c r="L413" s="144"/>
      <c r="M413" s="144"/>
      <c r="N413" s="144"/>
      <c r="O413" s="133" t="s">
        <v>348</v>
      </c>
      <c r="P413" s="151" t="s">
        <v>210</v>
      </c>
      <c r="Q413" s="294" t="s">
        <v>309</v>
      </c>
      <c r="R413" s="143">
        <f>R415+R417</f>
        <v>3727895</v>
      </c>
      <c r="S413" s="242">
        <f>S415+S417</f>
        <v>3723894.6</v>
      </c>
      <c r="T413" s="262">
        <f t="shared" si="29"/>
        <v>99.892690110638853</v>
      </c>
    </row>
    <row r="414" spans="1:20" s="4" customFormat="1" ht="33.75" customHeight="1">
      <c r="A414" s="41"/>
      <c r="B414" s="175"/>
      <c r="C414" s="93"/>
      <c r="D414" s="45"/>
      <c r="E414" s="122"/>
      <c r="F414" s="484" t="s">
        <v>458</v>
      </c>
      <c r="G414" s="674"/>
      <c r="H414" s="144"/>
      <c r="I414" s="144"/>
      <c r="J414" s="144"/>
      <c r="K414" s="144"/>
      <c r="L414" s="144"/>
      <c r="M414" s="144"/>
      <c r="N414" s="144"/>
      <c r="O414" s="133" t="s">
        <v>348</v>
      </c>
      <c r="P414" s="151" t="s">
        <v>210</v>
      </c>
      <c r="Q414" s="294" t="s">
        <v>397</v>
      </c>
      <c r="R414" s="143">
        <f>R415</f>
        <v>292000.40000000002</v>
      </c>
      <c r="S414" s="242">
        <f>S415</f>
        <v>288000</v>
      </c>
      <c r="T414" s="262">
        <f t="shared" si="29"/>
        <v>98.630001876709755</v>
      </c>
    </row>
    <row r="415" spans="1:20" s="4" customFormat="1" ht="44.25" customHeight="1">
      <c r="A415" s="41"/>
      <c r="B415" s="175"/>
      <c r="C415" s="93"/>
      <c r="D415" s="45"/>
      <c r="E415" s="122"/>
      <c r="F415" s="548" t="s">
        <v>463</v>
      </c>
      <c r="G415" s="703"/>
      <c r="H415" s="144"/>
      <c r="I415" s="144"/>
      <c r="J415" s="144"/>
      <c r="K415" s="144"/>
      <c r="L415" s="144"/>
      <c r="M415" s="144"/>
      <c r="N415" s="144"/>
      <c r="O415" s="133" t="s">
        <v>348</v>
      </c>
      <c r="P415" s="151" t="s">
        <v>210</v>
      </c>
      <c r="Q415" s="294" t="s">
        <v>462</v>
      </c>
      <c r="R415" s="143">
        <v>292000.40000000002</v>
      </c>
      <c r="S415" s="242">
        <v>288000</v>
      </c>
      <c r="T415" s="262">
        <f t="shared" si="29"/>
        <v>98.630001876709755</v>
      </c>
    </row>
    <row r="416" spans="1:20" s="4" customFormat="1" ht="48.75" customHeight="1">
      <c r="A416" s="41"/>
      <c r="B416" s="175"/>
      <c r="C416" s="93"/>
      <c r="D416" s="45"/>
      <c r="E416" s="122"/>
      <c r="F416" s="491" t="s">
        <v>243</v>
      </c>
      <c r="G416" s="491"/>
      <c r="H416" s="144"/>
      <c r="I416" s="144"/>
      <c r="J416" s="144"/>
      <c r="K416" s="144"/>
      <c r="L416" s="144"/>
      <c r="M416" s="144"/>
      <c r="N416" s="144"/>
      <c r="O416" s="133" t="s">
        <v>348</v>
      </c>
      <c r="P416" s="151" t="s">
        <v>210</v>
      </c>
      <c r="Q416" s="358">
        <v>600</v>
      </c>
      <c r="R416" s="143">
        <f>R417</f>
        <v>3435894.6</v>
      </c>
      <c r="S416" s="242">
        <f>S417</f>
        <v>3435894.6</v>
      </c>
      <c r="T416" s="262">
        <f t="shared" si="29"/>
        <v>100</v>
      </c>
    </row>
    <row r="417" spans="1:20" s="4" customFormat="1" ht="30" customHeight="1">
      <c r="A417" s="41"/>
      <c r="B417" s="175"/>
      <c r="C417" s="93"/>
      <c r="D417" s="45"/>
      <c r="E417" s="122"/>
      <c r="F417" s="491" t="s">
        <v>456</v>
      </c>
      <c r="G417" s="677"/>
      <c r="H417" s="144"/>
      <c r="I417" s="144"/>
      <c r="J417" s="144"/>
      <c r="K417" s="144"/>
      <c r="L417" s="144"/>
      <c r="M417" s="144"/>
      <c r="N417" s="144"/>
      <c r="O417" s="133" t="s">
        <v>348</v>
      </c>
      <c r="P417" s="151" t="s">
        <v>500</v>
      </c>
      <c r="Q417" s="358">
        <v>610</v>
      </c>
      <c r="R417" s="143">
        <v>3435894.6</v>
      </c>
      <c r="S417" s="242">
        <v>3435894.6</v>
      </c>
      <c r="T417" s="262">
        <f t="shared" si="29"/>
        <v>100</v>
      </c>
    </row>
    <row r="418" spans="1:20" s="4" customFormat="1" ht="48.75" customHeight="1">
      <c r="A418" s="41"/>
      <c r="B418" s="175"/>
      <c r="C418" s="93"/>
      <c r="D418" s="45"/>
      <c r="E418" s="122"/>
      <c r="F418" s="487" t="s">
        <v>207</v>
      </c>
      <c r="G418" s="487"/>
      <c r="H418" s="172"/>
      <c r="I418" s="172"/>
      <c r="J418" s="172"/>
      <c r="K418" s="172"/>
      <c r="L418" s="172"/>
      <c r="M418" s="172"/>
      <c r="N418" s="172"/>
      <c r="O418" s="133" t="s">
        <v>348</v>
      </c>
      <c r="P418" s="174" t="s">
        <v>499</v>
      </c>
      <c r="Q418" s="294" t="s">
        <v>309</v>
      </c>
      <c r="R418" s="143">
        <f>R419</f>
        <v>685000</v>
      </c>
      <c r="S418" s="242">
        <f>S419</f>
        <v>685000</v>
      </c>
      <c r="T418" s="262">
        <f t="shared" si="29"/>
        <v>100</v>
      </c>
    </row>
    <row r="419" spans="1:20" s="4" customFormat="1" ht="37.5" customHeight="1">
      <c r="A419" s="41"/>
      <c r="B419" s="175"/>
      <c r="C419" s="93"/>
      <c r="D419" s="45"/>
      <c r="E419" s="122"/>
      <c r="F419" s="490" t="s">
        <v>208</v>
      </c>
      <c r="G419" s="490"/>
      <c r="H419" s="172"/>
      <c r="I419" s="172"/>
      <c r="J419" s="172"/>
      <c r="K419" s="172"/>
      <c r="L419" s="172"/>
      <c r="M419" s="172"/>
      <c r="N419" s="172"/>
      <c r="O419" s="58" t="s">
        <v>348</v>
      </c>
      <c r="P419" s="151" t="s">
        <v>148</v>
      </c>
      <c r="Q419" s="292" t="s">
        <v>309</v>
      </c>
      <c r="R419" s="143">
        <f>R420</f>
        <v>685000</v>
      </c>
      <c r="S419" s="242">
        <f>S420</f>
        <v>685000</v>
      </c>
      <c r="T419" s="262">
        <f t="shared" si="29"/>
        <v>100</v>
      </c>
    </row>
    <row r="420" spans="1:20" s="4" customFormat="1" ht="29.25" customHeight="1">
      <c r="A420" s="41"/>
      <c r="B420" s="175"/>
      <c r="C420" s="93"/>
      <c r="D420" s="45"/>
      <c r="E420" s="122"/>
      <c r="F420" s="549" t="s">
        <v>209</v>
      </c>
      <c r="G420" s="741"/>
      <c r="H420" s="144"/>
      <c r="I420" s="144"/>
      <c r="J420" s="144"/>
      <c r="K420" s="144"/>
      <c r="L420" s="144"/>
      <c r="M420" s="144"/>
      <c r="N420" s="144"/>
      <c r="O420" s="133" t="s">
        <v>348</v>
      </c>
      <c r="P420" s="293" t="s">
        <v>161</v>
      </c>
      <c r="Q420" s="294" t="s">
        <v>309</v>
      </c>
      <c r="R420" s="143">
        <f>R421+R431+R426</f>
        <v>685000</v>
      </c>
      <c r="S420" s="242">
        <f>S421+S431+S426</f>
        <v>685000</v>
      </c>
      <c r="T420" s="262">
        <f t="shared" si="29"/>
        <v>100</v>
      </c>
    </row>
    <row r="421" spans="1:20" s="4" customFormat="1" ht="35.25" customHeight="1">
      <c r="A421" s="41"/>
      <c r="B421" s="175"/>
      <c r="C421" s="93"/>
      <c r="D421" s="45"/>
      <c r="E421" s="122"/>
      <c r="F421" s="546" t="s">
        <v>241</v>
      </c>
      <c r="G421" s="547"/>
      <c r="O421" s="133" t="s">
        <v>348</v>
      </c>
      <c r="P421" s="293" t="s">
        <v>161</v>
      </c>
      <c r="Q421" s="229" t="s">
        <v>309</v>
      </c>
      <c r="R421" s="143">
        <f>R424+R422</f>
        <v>100000</v>
      </c>
      <c r="S421" s="242">
        <f>S424+S422</f>
        <v>100000</v>
      </c>
      <c r="T421" s="262">
        <f t="shared" si="29"/>
        <v>100</v>
      </c>
    </row>
    <row r="422" spans="1:20" s="4" customFormat="1" ht="99.75" customHeight="1">
      <c r="A422" s="41"/>
      <c r="B422" s="175"/>
      <c r="C422" s="93"/>
      <c r="D422" s="45"/>
      <c r="E422" s="122"/>
      <c r="F422" s="484" t="s">
        <v>376</v>
      </c>
      <c r="G422" s="674"/>
      <c r="O422" s="133" t="s">
        <v>348</v>
      </c>
      <c r="P422" s="293" t="s">
        <v>161</v>
      </c>
      <c r="Q422" s="294" t="s">
        <v>377</v>
      </c>
      <c r="R422" s="143">
        <f>R423</f>
        <v>8345</v>
      </c>
      <c r="S422" s="242">
        <f>S423</f>
        <v>8345</v>
      </c>
      <c r="T422" s="262">
        <f t="shared" si="29"/>
        <v>100</v>
      </c>
    </row>
    <row r="423" spans="1:20" s="4" customFormat="1" ht="35.25" customHeight="1">
      <c r="A423" s="41"/>
      <c r="B423" s="175"/>
      <c r="C423" s="93"/>
      <c r="D423" s="45"/>
      <c r="E423" s="122"/>
      <c r="F423" s="520" t="s">
        <v>451</v>
      </c>
      <c r="G423" s="711"/>
      <c r="O423" s="133" t="s">
        <v>348</v>
      </c>
      <c r="P423" s="293" t="s">
        <v>161</v>
      </c>
      <c r="Q423" s="294" t="s">
        <v>450</v>
      </c>
      <c r="R423" s="143">
        <v>8345</v>
      </c>
      <c r="S423" s="143">
        <v>8345</v>
      </c>
      <c r="T423" s="262">
        <f t="shared" si="29"/>
        <v>100</v>
      </c>
    </row>
    <row r="424" spans="1:20" s="4" customFormat="1" ht="38.25" customHeight="1">
      <c r="A424" s="41"/>
      <c r="B424" s="175"/>
      <c r="C424" s="93"/>
      <c r="D424" s="45"/>
      <c r="E424" s="122"/>
      <c r="F424" s="484" t="s">
        <v>380</v>
      </c>
      <c r="G424" s="697"/>
      <c r="O424" s="246" t="s">
        <v>348</v>
      </c>
      <c r="P424" s="293" t="s">
        <v>161</v>
      </c>
      <c r="Q424" s="358">
        <v>200</v>
      </c>
      <c r="R424" s="143">
        <f>R425</f>
        <v>91655</v>
      </c>
      <c r="S424" s="242">
        <f>S425</f>
        <v>91655</v>
      </c>
      <c r="T424" s="262">
        <f t="shared" si="29"/>
        <v>100</v>
      </c>
    </row>
    <row r="425" spans="1:20" s="4" customFormat="1" ht="51.75" customHeight="1">
      <c r="A425" s="41"/>
      <c r="B425" s="175"/>
      <c r="C425" s="93"/>
      <c r="D425" s="45"/>
      <c r="E425" s="122"/>
      <c r="F425" s="484" t="s">
        <v>449</v>
      </c>
      <c r="G425" s="674"/>
      <c r="O425" s="246" t="s">
        <v>348</v>
      </c>
      <c r="P425" s="31" t="s">
        <v>176</v>
      </c>
      <c r="Q425" s="358">
        <v>240</v>
      </c>
      <c r="R425" s="143">
        <v>91655</v>
      </c>
      <c r="S425" s="143">
        <v>91655</v>
      </c>
      <c r="T425" s="262">
        <f t="shared" si="29"/>
        <v>100</v>
      </c>
    </row>
    <row r="426" spans="1:20" s="4" customFormat="1" ht="45.75" customHeight="1">
      <c r="A426" s="41"/>
      <c r="B426" s="175"/>
      <c r="C426" s="93"/>
      <c r="D426" s="45"/>
      <c r="E426" s="122"/>
      <c r="F426" s="544" t="s">
        <v>85</v>
      </c>
      <c r="G426" s="545"/>
      <c r="O426" s="236" t="s">
        <v>348</v>
      </c>
      <c r="P426" s="31" t="s">
        <v>176</v>
      </c>
      <c r="Q426" s="345" t="s">
        <v>309</v>
      </c>
      <c r="R426" s="142">
        <f>R429+R427</f>
        <v>400000</v>
      </c>
      <c r="S426" s="328">
        <f>S429+S427</f>
        <v>400000</v>
      </c>
      <c r="T426" s="262">
        <f t="shared" si="29"/>
        <v>100</v>
      </c>
    </row>
    <row r="427" spans="1:20" s="4" customFormat="1" ht="60" customHeight="1">
      <c r="A427" s="41"/>
      <c r="B427" s="175"/>
      <c r="C427" s="93"/>
      <c r="D427" s="45"/>
      <c r="E427" s="122"/>
      <c r="F427" s="484" t="s">
        <v>376</v>
      </c>
      <c r="G427" s="674"/>
      <c r="O427" s="176" t="s">
        <v>348</v>
      </c>
      <c r="P427" s="31" t="s">
        <v>176</v>
      </c>
      <c r="Q427" s="345" t="s">
        <v>377</v>
      </c>
      <c r="R427" s="142">
        <f>R428</f>
        <v>111319</v>
      </c>
      <c r="S427" s="328">
        <f>S428</f>
        <v>111319</v>
      </c>
      <c r="T427" s="262">
        <f t="shared" si="29"/>
        <v>100</v>
      </c>
    </row>
    <row r="428" spans="1:20" s="4" customFormat="1" ht="36" customHeight="1">
      <c r="A428" s="41"/>
      <c r="B428" s="175"/>
      <c r="C428" s="93"/>
      <c r="D428" s="45"/>
      <c r="E428" s="122"/>
      <c r="F428" s="520" t="s">
        <v>451</v>
      </c>
      <c r="G428" s="711"/>
      <c r="O428" s="176" t="s">
        <v>348</v>
      </c>
      <c r="P428" s="31" t="s">
        <v>176</v>
      </c>
      <c r="Q428" s="345" t="s">
        <v>450</v>
      </c>
      <c r="R428" s="142">
        <v>111319</v>
      </c>
      <c r="S428" s="328">
        <v>111319</v>
      </c>
      <c r="T428" s="262">
        <f t="shared" si="29"/>
        <v>100</v>
      </c>
    </row>
    <row r="429" spans="1:20" s="4" customFormat="1" ht="39" customHeight="1">
      <c r="A429" s="41"/>
      <c r="B429" s="175"/>
      <c r="C429" s="93"/>
      <c r="D429" s="45"/>
      <c r="E429" s="122"/>
      <c r="F429" s="484" t="s">
        <v>380</v>
      </c>
      <c r="G429" s="697"/>
      <c r="O429" s="176" t="s">
        <v>348</v>
      </c>
      <c r="P429" s="31" t="s">
        <v>176</v>
      </c>
      <c r="Q429" s="168" t="s">
        <v>379</v>
      </c>
      <c r="R429" s="142">
        <f>R430</f>
        <v>288681</v>
      </c>
      <c r="S429" s="328">
        <f>S430</f>
        <v>288681</v>
      </c>
      <c r="T429" s="262">
        <f t="shared" si="29"/>
        <v>100</v>
      </c>
    </row>
    <row r="430" spans="1:20" s="4" customFormat="1" ht="51" customHeight="1">
      <c r="A430" s="41"/>
      <c r="B430" s="175"/>
      <c r="C430" s="93"/>
      <c r="D430" s="45"/>
      <c r="E430" s="122"/>
      <c r="F430" s="484" t="s">
        <v>449</v>
      </c>
      <c r="G430" s="674"/>
      <c r="H430" s="177"/>
      <c r="I430" s="177"/>
      <c r="J430" s="177"/>
      <c r="K430" s="177"/>
      <c r="L430" s="177"/>
      <c r="M430" s="177"/>
      <c r="N430" s="177"/>
      <c r="O430" s="176" t="s">
        <v>348</v>
      </c>
      <c r="P430" s="31" t="s">
        <v>162</v>
      </c>
      <c r="Q430" s="168" t="s">
        <v>448</v>
      </c>
      <c r="R430" s="142">
        <v>288681</v>
      </c>
      <c r="S430" s="328">
        <v>288681</v>
      </c>
      <c r="T430" s="262">
        <f t="shared" si="29"/>
        <v>100</v>
      </c>
    </row>
    <row r="431" spans="1:20" s="4" customFormat="1" ht="24.75" customHeight="1">
      <c r="A431" s="41"/>
      <c r="B431" s="175"/>
      <c r="C431" s="93"/>
      <c r="D431" s="45"/>
      <c r="E431" s="122"/>
      <c r="F431" s="544" t="s">
        <v>240</v>
      </c>
      <c r="G431" s="545"/>
      <c r="O431" s="236" t="s">
        <v>348</v>
      </c>
      <c r="P431" s="31" t="s">
        <v>162</v>
      </c>
      <c r="Q431" s="345" t="s">
        <v>309</v>
      </c>
      <c r="R431" s="142">
        <f>R434+R436+R432</f>
        <v>185000</v>
      </c>
      <c r="S431" s="328">
        <f>S434+S436+S432</f>
        <v>185000</v>
      </c>
      <c r="T431" s="262">
        <f t="shared" si="29"/>
        <v>100</v>
      </c>
    </row>
    <row r="432" spans="1:20" s="4" customFormat="1" ht="92.25" customHeight="1">
      <c r="A432" s="41"/>
      <c r="B432" s="175"/>
      <c r="C432" s="93"/>
      <c r="D432" s="45"/>
      <c r="E432" s="122"/>
      <c r="F432" s="484" t="s">
        <v>376</v>
      </c>
      <c r="G432" s="674"/>
      <c r="O432" s="236" t="s">
        <v>348</v>
      </c>
      <c r="P432" s="31" t="s">
        <v>162</v>
      </c>
      <c r="Q432" s="345" t="s">
        <v>377</v>
      </c>
      <c r="R432" s="142">
        <f>R433</f>
        <v>61800.800000000003</v>
      </c>
      <c r="S432" s="328">
        <f>S433</f>
        <v>61800.800000000003</v>
      </c>
      <c r="T432" s="262">
        <f t="shared" si="29"/>
        <v>100</v>
      </c>
    </row>
    <row r="433" spans="1:20" s="4" customFormat="1" ht="36" customHeight="1">
      <c r="A433" s="41"/>
      <c r="B433" s="175"/>
      <c r="C433" s="93"/>
      <c r="D433" s="45"/>
      <c r="E433" s="122"/>
      <c r="F433" s="520" t="s">
        <v>451</v>
      </c>
      <c r="G433" s="711"/>
      <c r="O433" s="236" t="s">
        <v>348</v>
      </c>
      <c r="P433" s="31" t="s">
        <v>162</v>
      </c>
      <c r="Q433" s="345" t="s">
        <v>450</v>
      </c>
      <c r="R433" s="142">
        <v>61800.800000000003</v>
      </c>
      <c r="S433" s="142">
        <v>61800.800000000003</v>
      </c>
      <c r="T433" s="262">
        <f t="shared" si="29"/>
        <v>100</v>
      </c>
    </row>
    <row r="434" spans="1:20" s="4" customFormat="1" ht="36" customHeight="1">
      <c r="A434" s="41"/>
      <c r="B434" s="175"/>
      <c r="C434" s="93"/>
      <c r="D434" s="45"/>
      <c r="E434" s="122"/>
      <c r="F434" s="484" t="s">
        <v>380</v>
      </c>
      <c r="G434" s="697"/>
      <c r="O434" s="176" t="s">
        <v>348</v>
      </c>
      <c r="P434" s="31" t="s">
        <v>162</v>
      </c>
      <c r="Q434" s="168" t="s">
        <v>379</v>
      </c>
      <c r="R434" s="142">
        <f>R435</f>
        <v>103199.2</v>
      </c>
      <c r="S434" s="328">
        <f>S435</f>
        <v>103199.2</v>
      </c>
      <c r="T434" s="262">
        <f t="shared" si="29"/>
        <v>100</v>
      </c>
    </row>
    <row r="435" spans="1:20" s="4" customFormat="1" ht="55.5" customHeight="1">
      <c r="A435" s="41"/>
      <c r="B435" s="175"/>
      <c r="C435" s="93"/>
      <c r="D435" s="45"/>
      <c r="E435" s="122"/>
      <c r="F435" s="484" t="s">
        <v>449</v>
      </c>
      <c r="G435" s="674"/>
      <c r="H435" s="177"/>
      <c r="I435" s="177"/>
      <c r="J435" s="177"/>
      <c r="K435" s="177"/>
      <c r="L435" s="177"/>
      <c r="M435" s="177"/>
      <c r="N435" s="177"/>
      <c r="O435" s="176" t="s">
        <v>348</v>
      </c>
      <c r="P435" s="31" t="s">
        <v>162</v>
      </c>
      <c r="Q435" s="168" t="s">
        <v>448</v>
      </c>
      <c r="R435" s="142">
        <v>103199.2</v>
      </c>
      <c r="S435" s="142">
        <v>103199.2</v>
      </c>
      <c r="T435" s="262">
        <f t="shared" ref="T435:T498" si="33">S435/R435*100</f>
        <v>100</v>
      </c>
    </row>
    <row r="436" spans="1:20" s="4" customFormat="1" ht="55.5" customHeight="1">
      <c r="A436" s="41"/>
      <c r="B436" s="175"/>
      <c r="C436" s="93"/>
      <c r="D436" s="45"/>
      <c r="E436" s="122"/>
      <c r="F436" s="487" t="s">
        <v>243</v>
      </c>
      <c r="G436" s="487"/>
      <c r="H436" s="177"/>
      <c r="I436" s="177"/>
      <c r="J436" s="177"/>
      <c r="K436" s="177"/>
      <c r="L436" s="177"/>
      <c r="M436" s="177"/>
      <c r="N436" s="177"/>
      <c r="O436" s="176" t="s">
        <v>348</v>
      </c>
      <c r="P436" s="31" t="s">
        <v>162</v>
      </c>
      <c r="Q436" s="168" t="s">
        <v>369</v>
      </c>
      <c r="R436" s="142">
        <f>R437</f>
        <v>20000</v>
      </c>
      <c r="S436" s="328">
        <f>S437</f>
        <v>20000</v>
      </c>
      <c r="T436" s="262">
        <f t="shared" si="33"/>
        <v>100</v>
      </c>
    </row>
    <row r="437" spans="1:20" s="4" customFormat="1" ht="31.5" customHeight="1">
      <c r="A437" s="41"/>
      <c r="B437" s="175"/>
      <c r="C437" s="93"/>
      <c r="D437" s="45"/>
      <c r="E437" s="122"/>
      <c r="F437" s="491" t="s">
        <v>456</v>
      </c>
      <c r="G437" s="677"/>
      <c r="H437" s="177"/>
      <c r="I437" s="177"/>
      <c r="J437" s="177"/>
      <c r="K437" s="177"/>
      <c r="L437" s="177"/>
      <c r="M437" s="177"/>
      <c r="N437" s="177"/>
      <c r="O437" s="176" t="s">
        <v>348</v>
      </c>
      <c r="P437" s="168" t="s">
        <v>87</v>
      </c>
      <c r="Q437" s="168" t="s">
        <v>370</v>
      </c>
      <c r="R437" s="142">
        <v>20000</v>
      </c>
      <c r="S437" s="328">
        <v>20000</v>
      </c>
      <c r="T437" s="262">
        <f t="shared" si="33"/>
        <v>100</v>
      </c>
    </row>
    <row r="438" spans="1:20" s="4" customFormat="1" ht="45.75" customHeight="1">
      <c r="A438" s="41"/>
      <c r="B438" s="175"/>
      <c r="C438" s="93"/>
      <c r="D438" s="45"/>
      <c r="E438" s="122"/>
      <c r="F438" s="535" t="s">
        <v>86</v>
      </c>
      <c r="G438" s="721"/>
      <c r="H438" s="177"/>
      <c r="I438" s="177"/>
      <c r="J438" s="177"/>
      <c r="K438" s="177"/>
      <c r="L438" s="177"/>
      <c r="M438" s="177"/>
      <c r="N438" s="177"/>
      <c r="O438" s="176" t="s">
        <v>348</v>
      </c>
      <c r="P438" s="168" t="s">
        <v>90</v>
      </c>
      <c r="Q438" s="168" t="s">
        <v>309</v>
      </c>
      <c r="R438" s="142">
        <f>R441</f>
        <v>15000</v>
      </c>
      <c r="S438" s="328">
        <f>S441</f>
        <v>15000</v>
      </c>
      <c r="T438" s="262">
        <f t="shared" si="33"/>
        <v>100</v>
      </c>
    </row>
    <row r="439" spans="1:20" s="4" customFormat="1" ht="31.5" customHeight="1">
      <c r="A439" s="41"/>
      <c r="B439" s="175"/>
      <c r="C439" s="93"/>
      <c r="D439" s="45"/>
      <c r="E439" s="122"/>
      <c r="F439" s="490" t="s">
        <v>208</v>
      </c>
      <c r="G439" s="490"/>
      <c r="H439" s="177"/>
      <c r="I439" s="177"/>
      <c r="J439" s="177"/>
      <c r="K439" s="177"/>
      <c r="L439" s="177"/>
      <c r="M439" s="177"/>
      <c r="N439" s="177"/>
      <c r="O439" s="176" t="s">
        <v>348</v>
      </c>
      <c r="P439" s="168" t="s">
        <v>91</v>
      </c>
      <c r="Q439" s="168" t="s">
        <v>309</v>
      </c>
      <c r="R439" s="142">
        <f>R441</f>
        <v>15000</v>
      </c>
      <c r="S439" s="328">
        <f>S441</f>
        <v>15000</v>
      </c>
      <c r="T439" s="262">
        <f t="shared" si="33"/>
        <v>100</v>
      </c>
    </row>
    <row r="440" spans="1:20" s="4" customFormat="1" ht="65.25" customHeight="1">
      <c r="A440" s="41"/>
      <c r="B440" s="175"/>
      <c r="C440" s="93"/>
      <c r="D440" s="45"/>
      <c r="E440" s="122"/>
      <c r="F440" s="484" t="s">
        <v>88</v>
      </c>
      <c r="G440" s="674"/>
      <c r="H440" s="177"/>
      <c r="I440" s="177"/>
      <c r="J440" s="177"/>
      <c r="K440" s="177"/>
      <c r="L440" s="177"/>
      <c r="M440" s="177"/>
      <c r="N440" s="177"/>
      <c r="O440" s="176" t="s">
        <v>348</v>
      </c>
      <c r="P440" s="168" t="s">
        <v>92</v>
      </c>
      <c r="Q440" s="168" t="s">
        <v>309</v>
      </c>
      <c r="R440" s="142">
        <f>R442</f>
        <v>15000</v>
      </c>
      <c r="S440" s="328">
        <f>S442</f>
        <v>15000</v>
      </c>
      <c r="T440" s="262">
        <f t="shared" si="33"/>
        <v>100</v>
      </c>
    </row>
    <row r="441" spans="1:20" s="4" customFormat="1" ht="66" customHeight="1">
      <c r="A441" s="41"/>
      <c r="B441" s="175"/>
      <c r="C441" s="93"/>
      <c r="D441" s="45"/>
      <c r="E441" s="122"/>
      <c r="F441" s="482" t="s">
        <v>242</v>
      </c>
      <c r="G441" s="494"/>
      <c r="H441" s="28"/>
      <c r="I441" s="28"/>
      <c r="J441" s="28"/>
      <c r="K441" s="28"/>
      <c r="L441" s="28"/>
      <c r="M441" s="28"/>
      <c r="N441" s="28"/>
      <c r="O441" s="176" t="s">
        <v>348</v>
      </c>
      <c r="P441" s="168" t="s">
        <v>92</v>
      </c>
      <c r="Q441" s="168" t="s">
        <v>309</v>
      </c>
      <c r="R441" s="142">
        <f>R442</f>
        <v>15000</v>
      </c>
      <c r="S441" s="328">
        <f>S442</f>
        <v>15000</v>
      </c>
      <c r="T441" s="262">
        <f t="shared" si="33"/>
        <v>100</v>
      </c>
    </row>
    <row r="442" spans="1:20" s="4" customFormat="1" ht="31.5" customHeight="1">
      <c r="A442" s="41"/>
      <c r="B442" s="175"/>
      <c r="C442" s="93"/>
      <c r="D442" s="45"/>
      <c r="E442" s="122"/>
      <c r="F442" s="484" t="s">
        <v>380</v>
      </c>
      <c r="G442" s="504"/>
      <c r="H442" s="28"/>
      <c r="I442" s="28"/>
      <c r="J442" s="28"/>
      <c r="K442" s="28"/>
      <c r="L442" s="28"/>
      <c r="M442" s="28"/>
      <c r="N442" s="28"/>
      <c r="O442" s="176" t="s">
        <v>348</v>
      </c>
      <c r="P442" s="168" t="s">
        <v>92</v>
      </c>
      <c r="Q442" s="283" t="s">
        <v>379</v>
      </c>
      <c r="R442" s="142">
        <f>R443</f>
        <v>15000</v>
      </c>
      <c r="S442" s="328">
        <f>S443</f>
        <v>15000</v>
      </c>
      <c r="T442" s="262">
        <f t="shared" si="33"/>
        <v>100</v>
      </c>
    </row>
    <row r="443" spans="1:20" s="4" customFormat="1" ht="31.5" customHeight="1">
      <c r="A443" s="41"/>
      <c r="B443" s="175"/>
      <c r="C443" s="93"/>
      <c r="D443" s="45"/>
      <c r="E443" s="122"/>
      <c r="F443" s="484" t="s">
        <v>449</v>
      </c>
      <c r="G443" s="488"/>
      <c r="H443" s="222"/>
      <c r="I443" s="222"/>
      <c r="J443" s="222"/>
      <c r="K443" s="222"/>
      <c r="L443" s="222"/>
      <c r="M443" s="222"/>
      <c r="N443" s="222"/>
      <c r="O443" s="176" t="s">
        <v>348</v>
      </c>
      <c r="P443" s="168" t="s">
        <v>92</v>
      </c>
      <c r="Q443" s="294" t="s">
        <v>448</v>
      </c>
      <c r="R443" s="142">
        <v>15000</v>
      </c>
      <c r="S443" s="328">
        <v>15000</v>
      </c>
      <c r="T443" s="262">
        <f t="shared" si="33"/>
        <v>100</v>
      </c>
    </row>
    <row r="444" spans="1:20" s="4" customFormat="1" ht="27.75" customHeight="1">
      <c r="A444" s="80" t="s">
        <v>271</v>
      </c>
      <c r="B444" s="534" t="s">
        <v>272</v>
      </c>
      <c r="C444" s="534"/>
      <c r="D444" s="45" t="s">
        <v>273</v>
      </c>
      <c r="E444" s="122"/>
      <c r="F444" s="670" t="s">
        <v>399</v>
      </c>
      <c r="G444" s="671"/>
      <c r="H444" s="19" t="e">
        <f>#REF!+#REF!+#REF!+#REF!+#REF!+#REF!</f>
        <v>#REF!</v>
      </c>
      <c r="I444" s="19" t="e">
        <f>#REF!+#REF!+#REF!+#REF!+#REF!+#REF!</f>
        <v>#REF!</v>
      </c>
      <c r="J444" s="19" t="e">
        <f>#REF!+#REF!+#REF!+#REF!+#REF!+#REF!</f>
        <v>#REF!</v>
      </c>
      <c r="K444" s="19" t="e">
        <f>#REF!+#REF!+#REF!+#REF!+#REF!+#REF!</f>
        <v>#REF!</v>
      </c>
      <c r="L444" s="19" t="e">
        <f>#REF!+#REF!+#REF!+#REF!+#REF!+#REF!</f>
        <v>#REF!</v>
      </c>
      <c r="M444" s="19" t="e">
        <f>#REF!+#REF!+#REF!+#REF!+#REF!+#REF!</f>
        <v>#REF!</v>
      </c>
      <c r="N444" s="19" t="e">
        <f>#REF!+#REF!+#REF!+#REF!+#REF!+#REF!</f>
        <v>#REF!</v>
      </c>
      <c r="O444" s="20" t="s">
        <v>273</v>
      </c>
      <c r="P444" s="368" t="s">
        <v>473</v>
      </c>
      <c r="Q444" s="351" t="s">
        <v>309</v>
      </c>
      <c r="R444" s="192">
        <f>R445</f>
        <v>16196442.43</v>
      </c>
      <c r="S444" s="404">
        <f>S445</f>
        <v>16183320.74</v>
      </c>
      <c r="T444" s="260">
        <f t="shared" si="33"/>
        <v>99.918984122243444</v>
      </c>
    </row>
    <row r="445" spans="1:20" s="4" customFormat="1" ht="49.5" customHeight="1">
      <c r="A445" s="83"/>
      <c r="B445" s="84"/>
      <c r="C445" s="85"/>
      <c r="D445" s="45"/>
      <c r="E445" s="122"/>
      <c r="F445" s="515" t="s">
        <v>196</v>
      </c>
      <c r="G445" s="516"/>
      <c r="H445" s="28"/>
      <c r="I445" s="28"/>
      <c r="J445" s="28"/>
      <c r="K445" s="28"/>
      <c r="L445" s="28"/>
      <c r="M445" s="28"/>
      <c r="N445" s="28"/>
      <c r="O445" s="31" t="s">
        <v>273</v>
      </c>
      <c r="P445" s="31" t="s">
        <v>502</v>
      </c>
      <c r="Q445" s="168" t="s">
        <v>309</v>
      </c>
      <c r="R445" s="142">
        <f>R448</f>
        <v>16196442.43</v>
      </c>
      <c r="S445" s="328">
        <f>S448</f>
        <v>16183320.74</v>
      </c>
      <c r="T445" s="262">
        <f t="shared" si="33"/>
        <v>99.918984122243444</v>
      </c>
    </row>
    <row r="446" spans="1:20" s="4" customFormat="1" ht="31.5" customHeight="1">
      <c r="A446" s="83"/>
      <c r="B446" s="84"/>
      <c r="C446" s="85"/>
      <c r="D446" s="45"/>
      <c r="E446" s="122"/>
      <c r="F446" s="541" t="s">
        <v>208</v>
      </c>
      <c r="G446" s="708"/>
      <c r="H446" s="28"/>
      <c r="I446" s="28"/>
      <c r="J446" s="28"/>
      <c r="K446" s="28"/>
      <c r="L446" s="28"/>
      <c r="M446" s="28"/>
      <c r="N446" s="28"/>
      <c r="O446" s="31" t="s">
        <v>273</v>
      </c>
      <c r="P446" s="31" t="s">
        <v>509</v>
      </c>
      <c r="Q446" s="168" t="s">
        <v>309</v>
      </c>
      <c r="R446" s="142">
        <f>R447</f>
        <v>16196442.43</v>
      </c>
      <c r="S446" s="328">
        <f>S447</f>
        <v>16183320.74</v>
      </c>
      <c r="T446" s="262">
        <f t="shared" si="33"/>
        <v>99.918984122243444</v>
      </c>
    </row>
    <row r="447" spans="1:20" s="4" customFormat="1" ht="37.5" customHeight="1">
      <c r="A447" s="83"/>
      <c r="B447" s="84"/>
      <c r="C447" s="85"/>
      <c r="D447" s="45"/>
      <c r="E447" s="122"/>
      <c r="F447" s="513" t="s">
        <v>166</v>
      </c>
      <c r="G447" s="724"/>
      <c r="H447" s="28"/>
      <c r="I447" s="28"/>
      <c r="J447" s="28"/>
      <c r="K447" s="28"/>
      <c r="L447" s="28"/>
      <c r="M447" s="28"/>
      <c r="N447" s="28"/>
      <c r="O447" s="31" t="s">
        <v>273</v>
      </c>
      <c r="P447" s="31" t="s">
        <v>159</v>
      </c>
      <c r="Q447" s="168" t="s">
        <v>309</v>
      </c>
      <c r="R447" s="142">
        <f>R448</f>
        <v>16196442.43</v>
      </c>
      <c r="S447" s="328">
        <f>S448</f>
        <v>16183320.74</v>
      </c>
      <c r="T447" s="262">
        <f t="shared" si="33"/>
        <v>99.918984122243444</v>
      </c>
    </row>
    <row r="448" spans="1:20" s="4" customFormat="1" ht="53.25" customHeight="1">
      <c r="A448" s="83"/>
      <c r="B448" s="84"/>
      <c r="C448" s="85"/>
      <c r="D448" s="45"/>
      <c r="E448" s="122"/>
      <c r="F448" s="475" t="s">
        <v>419</v>
      </c>
      <c r="G448" s="677"/>
      <c r="H448" s="28"/>
      <c r="I448" s="28"/>
      <c r="J448" s="28"/>
      <c r="K448" s="28"/>
      <c r="L448" s="28"/>
      <c r="M448" s="28"/>
      <c r="N448" s="28"/>
      <c r="O448" s="31" t="s">
        <v>273</v>
      </c>
      <c r="P448" s="31" t="s">
        <v>160</v>
      </c>
      <c r="Q448" s="168" t="s">
        <v>309</v>
      </c>
      <c r="R448" s="142">
        <f>R449+R451+R453</f>
        <v>16196442.43</v>
      </c>
      <c r="S448" s="328">
        <f>S449+S451+S453</f>
        <v>16183320.74</v>
      </c>
      <c r="T448" s="262">
        <f t="shared" si="33"/>
        <v>99.918984122243444</v>
      </c>
    </row>
    <row r="449" spans="1:20" s="4" customFormat="1" ht="96.75" customHeight="1">
      <c r="A449" s="83"/>
      <c r="B449" s="84"/>
      <c r="C449" s="85"/>
      <c r="D449" s="45"/>
      <c r="E449" s="122"/>
      <c r="F449" s="484" t="s">
        <v>376</v>
      </c>
      <c r="G449" s="674"/>
      <c r="H449" s="28"/>
      <c r="I449" s="28"/>
      <c r="J449" s="28"/>
      <c r="K449" s="28"/>
      <c r="L449" s="28"/>
      <c r="M449" s="28"/>
      <c r="N449" s="28"/>
      <c r="O449" s="31" t="s">
        <v>273</v>
      </c>
      <c r="P449" s="31" t="s">
        <v>160</v>
      </c>
      <c r="Q449" s="168" t="s">
        <v>377</v>
      </c>
      <c r="R449" s="142">
        <f>R450</f>
        <v>14473388.33</v>
      </c>
      <c r="S449" s="328">
        <f>S450</f>
        <v>14472588.310000001</v>
      </c>
      <c r="T449" s="262">
        <f t="shared" si="33"/>
        <v>99.994472476093648</v>
      </c>
    </row>
    <row r="450" spans="1:20" s="4" customFormat="1" ht="36" customHeight="1">
      <c r="A450" s="83"/>
      <c r="B450" s="84"/>
      <c r="C450" s="85"/>
      <c r="D450" s="45"/>
      <c r="E450" s="122"/>
      <c r="F450" s="520" t="s">
        <v>451</v>
      </c>
      <c r="G450" s="711"/>
      <c r="H450" s="28"/>
      <c r="I450" s="28"/>
      <c r="J450" s="28"/>
      <c r="K450" s="28"/>
      <c r="L450" s="28"/>
      <c r="M450" s="28"/>
      <c r="N450" s="28"/>
      <c r="O450" s="31" t="s">
        <v>273</v>
      </c>
      <c r="P450" s="31" t="s">
        <v>160</v>
      </c>
      <c r="Q450" s="168" t="s">
        <v>450</v>
      </c>
      <c r="R450" s="142">
        <v>14473388.33</v>
      </c>
      <c r="S450" s="328">
        <v>14472588.310000001</v>
      </c>
      <c r="T450" s="262">
        <f t="shared" si="33"/>
        <v>99.994472476093648</v>
      </c>
    </row>
    <row r="451" spans="1:20" s="4" customFormat="1" ht="38.25" customHeight="1">
      <c r="A451" s="83"/>
      <c r="B451" s="84"/>
      <c r="C451" s="85"/>
      <c r="D451" s="45"/>
      <c r="E451" s="122"/>
      <c r="F451" s="484" t="s">
        <v>380</v>
      </c>
      <c r="G451" s="674"/>
      <c r="H451" s="28"/>
      <c r="I451" s="28"/>
      <c r="J451" s="28"/>
      <c r="K451" s="28"/>
      <c r="L451" s="28"/>
      <c r="M451" s="28"/>
      <c r="N451" s="28"/>
      <c r="O451" s="31" t="s">
        <v>273</v>
      </c>
      <c r="P451" s="31" t="s">
        <v>160</v>
      </c>
      <c r="Q451" s="168" t="s">
        <v>379</v>
      </c>
      <c r="R451" s="142">
        <f>R452</f>
        <v>1652871.52</v>
      </c>
      <c r="S451" s="328">
        <f>S452</f>
        <v>1640549.85</v>
      </c>
      <c r="T451" s="262">
        <f t="shared" si="33"/>
        <v>99.254529474862025</v>
      </c>
    </row>
    <row r="452" spans="1:20" s="4" customFormat="1" ht="54" customHeight="1">
      <c r="A452" s="83"/>
      <c r="B452" s="84"/>
      <c r="C452" s="85"/>
      <c r="D452" s="45"/>
      <c r="E452" s="122"/>
      <c r="F452" s="484" t="s">
        <v>449</v>
      </c>
      <c r="G452" s="674"/>
      <c r="H452" s="28"/>
      <c r="I452" s="28"/>
      <c r="J452" s="28"/>
      <c r="K452" s="28"/>
      <c r="L452" s="28"/>
      <c r="M452" s="28"/>
      <c r="N452" s="28"/>
      <c r="O452" s="31" t="s">
        <v>273</v>
      </c>
      <c r="P452" s="31" t="s">
        <v>160</v>
      </c>
      <c r="Q452" s="168" t="s">
        <v>448</v>
      </c>
      <c r="R452" s="142">
        <v>1652871.52</v>
      </c>
      <c r="S452" s="328">
        <v>1640549.85</v>
      </c>
      <c r="T452" s="262">
        <f t="shared" si="33"/>
        <v>99.254529474862025</v>
      </c>
    </row>
    <row r="453" spans="1:20" s="4" customFormat="1" ht="29.25" customHeight="1">
      <c r="A453" s="83"/>
      <c r="B453" s="84"/>
      <c r="C453" s="85"/>
      <c r="D453" s="45"/>
      <c r="E453" s="122"/>
      <c r="F453" s="484" t="s">
        <v>382</v>
      </c>
      <c r="G453" s="674"/>
      <c r="H453" s="28"/>
      <c r="I453" s="28"/>
      <c r="J453" s="28"/>
      <c r="K453" s="28"/>
      <c r="L453" s="28"/>
      <c r="M453" s="28"/>
      <c r="N453" s="28"/>
      <c r="O453" s="31" t="s">
        <v>273</v>
      </c>
      <c r="P453" s="31" t="s">
        <v>160</v>
      </c>
      <c r="Q453" s="168" t="s">
        <v>383</v>
      </c>
      <c r="R453" s="142">
        <f>R454</f>
        <v>70182.58</v>
      </c>
      <c r="S453" s="328">
        <f>S454</f>
        <v>70182.58</v>
      </c>
      <c r="T453" s="262">
        <f t="shared" si="33"/>
        <v>100</v>
      </c>
    </row>
    <row r="454" spans="1:20" s="4" customFormat="1" ht="29.25" customHeight="1">
      <c r="A454" s="231"/>
      <c r="B454" s="232"/>
      <c r="C454" s="233"/>
      <c r="D454" s="45"/>
      <c r="E454" s="122"/>
      <c r="F454" s="484" t="s">
        <v>454</v>
      </c>
      <c r="G454" s="674"/>
      <c r="H454" s="28"/>
      <c r="I454" s="28"/>
      <c r="J454" s="28"/>
      <c r="K454" s="28"/>
      <c r="L454" s="28"/>
      <c r="M454" s="28"/>
      <c r="N454" s="28"/>
      <c r="O454" s="31" t="s">
        <v>273</v>
      </c>
      <c r="P454" s="31" t="s">
        <v>160</v>
      </c>
      <c r="Q454" s="168" t="s">
        <v>455</v>
      </c>
      <c r="R454" s="142">
        <v>70182.58</v>
      </c>
      <c r="S454" s="142">
        <v>70182.58</v>
      </c>
      <c r="T454" s="262">
        <f t="shared" si="33"/>
        <v>100</v>
      </c>
    </row>
    <row r="455" spans="1:20" s="54" customFormat="1" ht="26.25" customHeight="1">
      <c r="A455" s="88" t="s">
        <v>274</v>
      </c>
      <c r="B455" s="89" t="s">
        <v>275</v>
      </c>
      <c r="C455" s="90"/>
      <c r="D455" s="53"/>
      <c r="E455" s="123"/>
      <c r="F455" s="670" t="s">
        <v>275</v>
      </c>
      <c r="G455" s="671"/>
      <c r="H455" s="19" t="e">
        <f>H350+#REF!+#REF!+#REF!+H409+H444</f>
        <v>#REF!</v>
      </c>
      <c r="I455" s="19" t="e">
        <f>I350+#REF!+#REF!+#REF!+I409+I444</f>
        <v>#REF!</v>
      </c>
      <c r="J455" s="19" t="e">
        <f>J350+#REF!+#REF!+#REF!+J409+J444</f>
        <v>#REF!</v>
      </c>
      <c r="K455" s="19" t="e">
        <f>K350+#REF!+#REF!+#REF!+K409+K444</f>
        <v>#REF!</v>
      </c>
      <c r="L455" s="19" t="e">
        <f>L350+#REF!+#REF!+#REF!+L409+L444</f>
        <v>#REF!</v>
      </c>
      <c r="M455" s="19" t="e">
        <f>M350+#REF!+#REF!+#REF!+M409+M444</f>
        <v>#REF!</v>
      </c>
      <c r="N455" s="19" t="e">
        <f>N350+#REF!+#REF!+#REF!+N409+N444</f>
        <v>#REF!</v>
      </c>
      <c r="O455" s="20" t="s">
        <v>339</v>
      </c>
      <c r="P455" s="20" t="s">
        <v>473</v>
      </c>
      <c r="Q455" s="351" t="s">
        <v>309</v>
      </c>
      <c r="R455" s="360">
        <f>R328+R350+R409+R444+R377+R402</f>
        <v>477372972.32000005</v>
      </c>
      <c r="S455" s="405">
        <f>S328+S350+S409+S444+S377+S402</f>
        <v>467491606.35000002</v>
      </c>
      <c r="T455" s="260">
        <f t="shared" si="33"/>
        <v>97.930053324557264</v>
      </c>
    </row>
    <row r="456" spans="1:20" s="54" customFormat="1" ht="21.75" customHeight="1">
      <c r="A456" s="91" t="s">
        <v>276</v>
      </c>
      <c r="B456" s="767" t="s">
        <v>277</v>
      </c>
      <c r="C456" s="767"/>
      <c r="D456" s="53" t="s">
        <v>261</v>
      </c>
      <c r="E456" s="123"/>
      <c r="F456" s="670" t="s">
        <v>364</v>
      </c>
      <c r="G456" s="671"/>
      <c r="H456" s="19"/>
      <c r="I456" s="19"/>
      <c r="J456" s="19"/>
      <c r="K456" s="19"/>
      <c r="L456" s="19"/>
      <c r="M456" s="28"/>
      <c r="N456" s="28">
        <f>M456-H456</f>
        <v>0</v>
      </c>
      <c r="O456" s="20" t="s">
        <v>261</v>
      </c>
      <c r="Q456" s="351"/>
      <c r="R456" s="142"/>
      <c r="S456" s="328"/>
      <c r="T456" s="260"/>
    </row>
    <row r="457" spans="1:20" s="4" customFormat="1" ht="17.25" customHeight="1">
      <c r="A457" s="80" t="s">
        <v>278</v>
      </c>
      <c r="B457" s="81" t="s">
        <v>279</v>
      </c>
      <c r="C457" s="82"/>
      <c r="D457" s="45" t="s">
        <v>280</v>
      </c>
      <c r="E457" s="122"/>
      <c r="F457" s="670" t="s">
        <v>400</v>
      </c>
      <c r="G457" s="671"/>
      <c r="H457" s="19" t="e">
        <f>H458+#REF!+#REF!</f>
        <v>#REF!</v>
      </c>
      <c r="I457" s="19" t="e">
        <f>I458+#REF!+#REF!</f>
        <v>#REF!</v>
      </c>
      <c r="J457" s="19" t="e">
        <f>J458+#REF!+#REF!</f>
        <v>#REF!</v>
      </c>
      <c r="K457" s="19" t="e">
        <f>K458+#REF!+#REF!</f>
        <v>#REF!</v>
      </c>
      <c r="L457" s="19" t="e">
        <f>L458+#REF!+#REF!</f>
        <v>#REF!</v>
      </c>
      <c r="M457" s="19" t="e">
        <f>M458+#REF!+#REF!</f>
        <v>#REF!</v>
      </c>
      <c r="N457" s="19" t="e">
        <f>N458+#REF!+#REF!</f>
        <v>#REF!</v>
      </c>
      <c r="O457" s="20" t="s">
        <v>280</v>
      </c>
      <c r="P457" s="20" t="s">
        <v>473</v>
      </c>
      <c r="Q457" s="351" t="s">
        <v>309</v>
      </c>
      <c r="R457" s="192">
        <f>R458+R473</f>
        <v>31582884.779999997</v>
      </c>
      <c r="S457" s="404">
        <f>S458+S473</f>
        <v>31582884.779999997</v>
      </c>
      <c r="T457" s="260">
        <f t="shared" si="33"/>
        <v>100</v>
      </c>
    </row>
    <row r="458" spans="1:20" s="4" customFormat="1" ht="53.25" customHeight="1">
      <c r="A458" s="83">
        <v>1501</v>
      </c>
      <c r="B458" s="84"/>
      <c r="C458" s="85" t="s">
        <v>269</v>
      </c>
      <c r="D458" s="45"/>
      <c r="E458" s="122"/>
      <c r="F458" s="487" t="s">
        <v>211</v>
      </c>
      <c r="G458" s="487"/>
      <c r="H458" s="28">
        <f>132722+3788</f>
        <v>136510</v>
      </c>
      <c r="I458" s="28"/>
      <c r="J458" s="28"/>
      <c r="K458" s="28">
        <v>3473</v>
      </c>
      <c r="L458" s="28"/>
      <c r="M458" s="28">
        <f>H458+I458+J458+K458+L458</f>
        <v>139983</v>
      </c>
      <c r="N458" s="28">
        <f>M458-H458</f>
        <v>3473</v>
      </c>
      <c r="O458" s="31" t="s">
        <v>280</v>
      </c>
      <c r="P458" s="31" t="s">
        <v>500</v>
      </c>
      <c r="Q458" s="168" t="s">
        <v>309</v>
      </c>
      <c r="R458" s="142">
        <f>R459</f>
        <v>31051884.779999997</v>
      </c>
      <c r="S458" s="328">
        <f>S459</f>
        <v>31051884.779999997</v>
      </c>
      <c r="T458" s="262">
        <f t="shared" si="33"/>
        <v>100</v>
      </c>
    </row>
    <row r="459" spans="1:20" s="4" customFormat="1" ht="30.75" customHeight="1">
      <c r="A459" s="83"/>
      <c r="B459" s="84"/>
      <c r="C459" s="85"/>
      <c r="D459" s="45"/>
      <c r="E459" s="122"/>
      <c r="F459" s="484" t="s">
        <v>212</v>
      </c>
      <c r="G459" s="674"/>
      <c r="H459" s="28"/>
      <c r="I459" s="28"/>
      <c r="J459" s="28"/>
      <c r="K459" s="28"/>
      <c r="L459" s="28"/>
      <c r="M459" s="28"/>
      <c r="N459" s="28"/>
      <c r="O459" s="31" t="s">
        <v>280</v>
      </c>
      <c r="P459" s="31" t="s">
        <v>499</v>
      </c>
      <c r="Q459" s="168" t="s">
        <v>309</v>
      </c>
      <c r="R459" s="142">
        <f>R460</f>
        <v>31051884.779999997</v>
      </c>
      <c r="S459" s="328">
        <f>S460</f>
        <v>31051884.779999997</v>
      </c>
      <c r="T459" s="262">
        <f t="shared" si="33"/>
        <v>100</v>
      </c>
    </row>
    <row r="460" spans="1:20" s="4" customFormat="1" ht="32.25" customHeight="1">
      <c r="A460" s="83"/>
      <c r="B460" s="84"/>
      <c r="C460" s="85"/>
      <c r="D460" s="45"/>
      <c r="E460" s="122"/>
      <c r="F460" s="513" t="s">
        <v>213</v>
      </c>
      <c r="G460" s="724"/>
      <c r="H460" s="116"/>
      <c r="I460" s="31"/>
      <c r="J460" s="31"/>
      <c r="K460" s="31"/>
      <c r="L460" s="29"/>
      <c r="M460" s="28"/>
      <c r="N460" s="28"/>
      <c r="O460" s="31" t="s">
        <v>280</v>
      </c>
      <c r="P460" s="31" t="s">
        <v>148</v>
      </c>
      <c r="Q460" s="168" t="s">
        <v>309</v>
      </c>
      <c r="R460" s="142">
        <f>R461+R464+R467+R470</f>
        <v>31051884.779999997</v>
      </c>
      <c r="S460" s="328">
        <f>S461+S464+S467+S470</f>
        <v>31051884.779999997</v>
      </c>
      <c r="T460" s="262">
        <f t="shared" si="33"/>
        <v>100</v>
      </c>
    </row>
    <row r="461" spans="1:20" s="4" customFormat="1" ht="56.25" customHeight="1">
      <c r="A461" s="83"/>
      <c r="B461" s="84"/>
      <c r="C461" s="85"/>
      <c r="D461" s="45"/>
      <c r="E461" s="122"/>
      <c r="F461" s="487" t="s">
        <v>420</v>
      </c>
      <c r="G461" s="487"/>
      <c r="H461" s="116" t="s">
        <v>368</v>
      </c>
      <c r="I461" s="31" t="s">
        <v>280</v>
      </c>
      <c r="J461" s="31" t="s">
        <v>281</v>
      </c>
      <c r="K461" s="31" t="s">
        <v>309</v>
      </c>
      <c r="L461" s="29">
        <f>L462</f>
        <v>0</v>
      </c>
      <c r="M461" s="28"/>
      <c r="N461" s="28"/>
      <c r="O461" s="31" t="s">
        <v>280</v>
      </c>
      <c r="P461" s="31" t="s">
        <v>147</v>
      </c>
      <c r="Q461" s="168" t="s">
        <v>309</v>
      </c>
      <c r="R461" s="142">
        <f>R462</f>
        <v>21136149.989999998</v>
      </c>
      <c r="S461" s="328">
        <f>S462</f>
        <v>21136149.989999998</v>
      </c>
      <c r="T461" s="262">
        <f t="shared" si="33"/>
        <v>100</v>
      </c>
    </row>
    <row r="462" spans="1:20" s="4" customFormat="1" ht="54" customHeight="1">
      <c r="A462" s="83"/>
      <c r="B462" s="84"/>
      <c r="C462" s="85"/>
      <c r="D462" s="45"/>
      <c r="E462" s="122"/>
      <c r="F462" s="487" t="s">
        <v>243</v>
      </c>
      <c r="G462" s="487"/>
      <c r="H462" s="116" t="s">
        <v>368</v>
      </c>
      <c r="I462" s="31" t="s">
        <v>280</v>
      </c>
      <c r="J462" s="31" t="s">
        <v>281</v>
      </c>
      <c r="K462" s="31" t="s">
        <v>369</v>
      </c>
      <c r="L462" s="29">
        <f>L464</f>
        <v>0</v>
      </c>
      <c r="M462" s="28"/>
      <c r="N462" s="28"/>
      <c r="O462" s="31" t="s">
        <v>280</v>
      </c>
      <c r="P462" s="31" t="s">
        <v>147</v>
      </c>
      <c r="Q462" s="168" t="s">
        <v>369</v>
      </c>
      <c r="R462" s="142">
        <f>R463</f>
        <v>21136149.989999998</v>
      </c>
      <c r="S462" s="328">
        <f>S463</f>
        <v>21136149.989999998</v>
      </c>
      <c r="T462" s="262">
        <f t="shared" si="33"/>
        <v>100</v>
      </c>
    </row>
    <row r="463" spans="1:20" s="4" customFormat="1" ht="27.75" customHeight="1">
      <c r="A463" s="83"/>
      <c r="B463" s="84"/>
      <c r="C463" s="85"/>
      <c r="D463" s="45"/>
      <c r="E463" s="122"/>
      <c r="F463" s="491" t="s">
        <v>456</v>
      </c>
      <c r="G463" s="677"/>
      <c r="H463" s="116"/>
      <c r="I463" s="31"/>
      <c r="J463" s="31"/>
      <c r="K463" s="31"/>
      <c r="L463" s="29"/>
      <c r="M463" s="28"/>
      <c r="N463" s="28"/>
      <c r="O463" s="31" t="s">
        <v>280</v>
      </c>
      <c r="P463" s="31" t="s">
        <v>147</v>
      </c>
      <c r="Q463" s="168" t="s">
        <v>370</v>
      </c>
      <c r="R463" s="142">
        <v>21136149.989999998</v>
      </c>
      <c r="S463" s="142">
        <v>21136149.989999998</v>
      </c>
      <c r="T463" s="262">
        <f t="shared" si="33"/>
        <v>100</v>
      </c>
    </row>
    <row r="464" spans="1:20" s="4" customFormat="1" ht="64.5" customHeight="1">
      <c r="A464" s="83"/>
      <c r="B464" s="84"/>
      <c r="C464" s="85"/>
      <c r="D464" s="45"/>
      <c r="E464" s="122"/>
      <c r="F464" s="537" t="s">
        <v>244</v>
      </c>
      <c r="G464" s="537"/>
      <c r="H464" s="116"/>
      <c r="I464" s="31"/>
      <c r="J464" s="31"/>
      <c r="K464" s="31"/>
      <c r="L464" s="29"/>
      <c r="M464" s="28"/>
      <c r="N464" s="28"/>
      <c r="O464" s="31" t="s">
        <v>280</v>
      </c>
      <c r="P464" s="31" t="s">
        <v>149</v>
      </c>
      <c r="Q464" s="168" t="s">
        <v>309</v>
      </c>
      <c r="R464" s="142">
        <f>R465</f>
        <v>9765120.1699999999</v>
      </c>
      <c r="S464" s="328">
        <f>S465</f>
        <v>9765120.1699999999</v>
      </c>
      <c r="T464" s="262">
        <f t="shared" si="33"/>
        <v>100</v>
      </c>
    </row>
    <row r="465" spans="1:20" s="4" customFormat="1" ht="54.75" customHeight="1">
      <c r="A465" s="83"/>
      <c r="B465" s="84"/>
      <c r="C465" s="85"/>
      <c r="D465" s="45"/>
      <c r="E465" s="122"/>
      <c r="F465" s="487" t="s">
        <v>243</v>
      </c>
      <c r="G465" s="487"/>
      <c r="H465" s="116"/>
      <c r="I465" s="31"/>
      <c r="J465" s="31"/>
      <c r="K465" s="31"/>
      <c r="L465" s="29"/>
      <c r="M465" s="28"/>
      <c r="N465" s="28"/>
      <c r="O465" s="31" t="s">
        <v>280</v>
      </c>
      <c r="P465" s="31" t="s">
        <v>149</v>
      </c>
      <c r="Q465" s="168" t="s">
        <v>369</v>
      </c>
      <c r="R465" s="142">
        <f>R466</f>
        <v>9765120.1699999999</v>
      </c>
      <c r="S465" s="328">
        <f>S466</f>
        <v>9765120.1699999999</v>
      </c>
      <c r="T465" s="262">
        <f t="shared" si="33"/>
        <v>100</v>
      </c>
    </row>
    <row r="466" spans="1:20" s="4" customFormat="1" ht="33" customHeight="1">
      <c r="A466" s="83"/>
      <c r="B466" s="84"/>
      <c r="C466" s="85"/>
      <c r="D466" s="45"/>
      <c r="E466" s="122"/>
      <c r="F466" s="491" t="s">
        <v>456</v>
      </c>
      <c r="G466" s="677"/>
      <c r="H466" s="116"/>
      <c r="I466" s="31"/>
      <c r="J466" s="31"/>
      <c r="K466" s="31"/>
      <c r="L466" s="29"/>
      <c r="M466" s="28"/>
      <c r="N466" s="28"/>
      <c r="O466" s="31" t="s">
        <v>280</v>
      </c>
      <c r="P466" s="31" t="s">
        <v>149</v>
      </c>
      <c r="Q466" s="168" t="s">
        <v>370</v>
      </c>
      <c r="R466" s="142">
        <v>9765120.1699999999</v>
      </c>
      <c r="S466" s="142">
        <v>9765120.1699999999</v>
      </c>
      <c r="T466" s="262">
        <f t="shared" si="33"/>
        <v>100</v>
      </c>
    </row>
    <row r="467" spans="1:20" s="4" customFormat="1" ht="95.25" customHeight="1">
      <c r="A467" s="83"/>
      <c r="B467" s="234"/>
      <c r="C467" s="235"/>
      <c r="D467" s="45"/>
      <c r="E467" s="122"/>
      <c r="F467" s="538" t="s">
        <v>120</v>
      </c>
      <c r="G467" s="539"/>
      <c r="H467" s="25"/>
      <c r="I467" s="31"/>
      <c r="J467" s="31"/>
      <c r="K467" s="31"/>
      <c r="L467" s="29"/>
      <c r="M467" s="28"/>
      <c r="N467" s="28"/>
      <c r="O467" s="31" t="s">
        <v>280</v>
      </c>
      <c r="P467" s="31" t="s">
        <v>15</v>
      </c>
      <c r="Q467" s="168" t="s">
        <v>309</v>
      </c>
      <c r="R467" s="142">
        <f>R468</f>
        <v>146096.18</v>
      </c>
      <c r="S467" s="328">
        <f>S468</f>
        <v>146096.18</v>
      </c>
      <c r="T467" s="262">
        <f t="shared" si="33"/>
        <v>100</v>
      </c>
    </row>
    <row r="468" spans="1:20" s="4" customFormat="1" ht="51" customHeight="1">
      <c r="A468" s="83"/>
      <c r="B468" s="234"/>
      <c r="C468" s="235"/>
      <c r="D468" s="45"/>
      <c r="E468" s="122"/>
      <c r="F468" s="487" t="s">
        <v>243</v>
      </c>
      <c r="G468" s="487"/>
      <c r="H468" s="25"/>
      <c r="I468" s="31"/>
      <c r="J468" s="31"/>
      <c r="K468" s="31"/>
      <c r="L468" s="29"/>
      <c r="M468" s="28"/>
      <c r="N468" s="28"/>
      <c r="O468" s="31" t="s">
        <v>280</v>
      </c>
      <c r="P468" s="31" t="s">
        <v>15</v>
      </c>
      <c r="Q468" s="168" t="s">
        <v>369</v>
      </c>
      <c r="R468" s="142">
        <f>R469</f>
        <v>146096.18</v>
      </c>
      <c r="S468" s="328">
        <f>S469</f>
        <v>146096.18</v>
      </c>
      <c r="T468" s="262">
        <f t="shared" si="33"/>
        <v>100</v>
      </c>
    </row>
    <row r="469" spans="1:20" s="4" customFormat="1" ht="27" customHeight="1">
      <c r="A469" s="83"/>
      <c r="B469" s="234"/>
      <c r="C469" s="235"/>
      <c r="D469" s="45"/>
      <c r="E469" s="122"/>
      <c r="F469" s="491" t="s">
        <v>456</v>
      </c>
      <c r="G469" s="677"/>
      <c r="H469" s="25"/>
      <c r="I469" s="31"/>
      <c r="J469" s="31"/>
      <c r="K469" s="31"/>
      <c r="L469" s="29"/>
      <c r="M469" s="28"/>
      <c r="N469" s="28"/>
      <c r="O469" s="31" t="s">
        <v>280</v>
      </c>
      <c r="P469" s="31" t="s">
        <v>15</v>
      </c>
      <c r="Q469" s="168" t="s">
        <v>370</v>
      </c>
      <c r="R469" s="142">
        <v>146096.18</v>
      </c>
      <c r="S469" s="328">
        <v>146096.18</v>
      </c>
      <c r="T469" s="262">
        <f t="shared" si="33"/>
        <v>100</v>
      </c>
    </row>
    <row r="470" spans="1:20" s="4" customFormat="1" ht="66.75" customHeight="1">
      <c r="A470" s="83"/>
      <c r="B470" s="234"/>
      <c r="C470" s="235"/>
      <c r="D470" s="45"/>
      <c r="E470" s="122"/>
      <c r="F470" s="535" t="s">
        <v>17</v>
      </c>
      <c r="G470" s="722"/>
      <c r="H470" s="224"/>
      <c r="I470" s="31"/>
      <c r="J470" s="31"/>
      <c r="K470" s="31"/>
      <c r="L470" s="29"/>
      <c r="M470" s="28"/>
      <c r="N470" s="28"/>
      <c r="O470" s="31" t="s">
        <v>280</v>
      </c>
      <c r="P470" s="31" t="s">
        <v>16</v>
      </c>
      <c r="Q470" s="168" t="s">
        <v>309</v>
      </c>
      <c r="R470" s="142">
        <f>R471</f>
        <v>4518.4399999999996</v>
      </c>
      <c r="S470" s="328">
        <f>S471</f>
        <v>4518.4399999999996</v>
      </c>
      <c r="T470" s="262">
        <f t="shared" si="33"/>
        <v>100</v>
      </c>
    </row>
    <row r="471" spans="1:20" s="4" customFormat="1" ht="50.25" customHeight="1">
      <c r="A471" s="83"/>
      <c r="B471" s="234"/>
      <c r="C471" s="235"/>
      <c r="D471" s="45"/>
      <c r="E471" s="122"/>
      <c r="F471" s="487" t="s">
        <v>243</v>
      </c>
      <c r="G471" s="487"/>
      <c r="H471" s="224"/>
      <c r="I471" s="31"/>
      <c r="J471" s="31"/>
      <c r="K471" s="31"/>
      <c r="L471" s="29"/>
      <c r="M471" s="28"/>
      <c r="N471" s="28"/>
      <c r="O471" s="31" t="s">
        <v>280</v>
      </c>
      <c r="P471" s="31" t="s">
        <v>16</v>
      </c>
      <c r="Q471" s="168" t="s">
        <v>369</v>
      </c>
      <c r="R471" s="142">
        <f>R472</f>
        <v>4518.4399999999996</v>
      </c>
      <c r="S471" s="328">
        <f>S472</f>
        <v>4518.4399999999996</v>
      </c>
      <c r="T471" s="262">
        <f t="shared" si="33"/>
        <v>100</v>
      </c>
    </row>
    <row r="472" spans="1:20" s="4" customFormat="1" ht="24.75" customHeight="1">
      <c r="A472" s="83"/>
      <c r="B472" s="234"/>
      <c r="C472" s="235"/>
      <c r="D472" s="45"/>
      <c r="E472" s="122"/>
      <c r="F472" s="491" t="s">
        <v>456</v>
      </c>
      <c r="G472" s="677"/>
      <c r="H472" s="224"/>
      <c r="I472" s="31"/>
      <c r="J472" s="31"/>
      <c r="K472" s="31"/>
      <c r="L472" s="29"/>
      <c r="M472" s="28"/>
      <c r="N472" s="28"/>
      <c r="O472" s="31" t="s">
        <v>280</v>
      </c>
      <c r="P472" s="31" t="s">
        <v>16</v>
      </c>
      <c r="Q472" s="168" t="s">
        <v>370</v>
      </c>
      <c r="R472" s="142">
        <v>4518.4399999999996</v>
      </c>
      <c r="S472" s="328">
        <v>4518.4399999999996</v>
      </c>
      <c r="T472" s="262">
        <f t="shared" si="33"/>
        <v>100</v>
      </c>
    </row>
    <row r="473" spans="1:20" s="4" customFormat="1" ht="33" customHeight="1">
      <c r="A473" s="83"/>
      <c r="B473" s="234"/>
      <c r="C473" s="235"/>
      <c r="D473" s="45"/>
      <c r="E473" s="122"/>
      <c r="F473" s="484" t="s">
        <v>412</v>
      </c>
      <c r="G473" s="485"/>
      <c r="H473" s="486"/>
      <c r="I473" s="31"/>
      <c r="J473" s="31"/>
      <c r="K473" s="31"/>
      <c r="L473" s="29"/>
      <c r="M473" s="28"/>
      <c r="N473" s="28"/>
      <c r="O473" s="31" t="s">
        <v>280</v>
      </c>
      <c r="P473" s="31" t="s">
        <v>471</v>
      </c>
      <c r="Q473" s="168" t="s">
        <v>309</v>
      </c>
      <c r="R473" s="142">
        <f t="shared" ref="R473:S477" si="34">R474</f>
        <v>531000</v>
      </c>
      <c r="S473" s="328">
        <f t="shared" si="34"/>
        <v>531000</v>
      </c>
      <c r="T473" s="262">
        <f t="shared" si="33"/>
        <v>100</v>
      </c>
    </row>
    <row r="474" spans="1:20" s="4" customFormat="1" ht="33" customHeight="1">
      <c r="A474" s="83"/>
      <c r="B474" s="234"/>
      <c r="C474" s="235"/>
      <c r="D474" s="45"/>
      <c r="E474" s="122"/>
      <c r="F474" s="486" t="s">
        <v>413</v>
      </c>
      <c r="G474" s="487"/>
      <c r="H474" s="25"/>
      <c r="I474" s="31"/>
      <c r="J474" s="31"/>
      <c r="K474" s="31"/>
      <c r="L474" s="29"/>
      <c r="M474" s="28"/>
      <c r="N474" s="28"/>
      <c r="O474" s="31" t="s">
        <v>280</v>
      </c>
      <c r="P474" s="31" t="s">
        <v>472</v>
      </c>
      <c r="Q474" s="168" t="s">
        <v>437</v>
      </c>
      <c r="R474" s="142">
        <f t="shared" si="34"/>
        <v>531000</v>
      </c>
      <c r="S474" s="328">
        <f t="shared" si="34"/>
        <v>531000</v>
      </c>
      <c r="T474" s="262">
        <f t="shared" si="33"/>
        <v>100</v>
      </c>
    </row>
    <row r="475" spans="1:20" s="4" customFormat="1" ht="31.5" customHeight="1">
      <c r="A475" s="83"/>
      <c r="B475" s="234"/>
      <c r="C475" s="235"/>
      <c r="D475" s="45"/>
      <c r="E475" s="122"/>
      <c r="F475" s="513" t="s">
        <v>213</v>
      </c>
      <c r="G475" s="724"/>
      <c r="H475" s="25"/>
      <c r="I475" s="31"/>
      <c r="J475" s="31"/>
      <c r="K475" s="31"/>
      <c r="L475" s="29"/>
      <c r="M475" s="28"/>
      <c r="N475" s="28"/>
      <c r="O475" s="31" t="s">
        <v>280</v>
      </c>
      <c r="P475" s="31" t="s">
        <v>34</v>
      </c>
      <c r="Q475" s="168" t="s">
        <v>309</v>
      </c>
      <c r="R475" s="142">
        <f t="shared" si="34"/>
        <v>531000</v>
      </c>
      <c r="S475" s="328">
        <f t="shared" si="34"/>
        <v>531000</v>
      </c>
      <c r="T475" s="262">
        <f t="shared" si="33"/>
        <v>100</v>
      </c>
    </row>
    <row r="476" spans="1:20" s="4" customFormat="1" ht="54" customHeight="1">
      <c r="A476" s="83"/>
      <c r="B476" s="234"/>
      <c r="C476" s="235"/>
      <c r="D476" s="45"/>
      <c r="E476" s="122"/>
      <c r="F476" s="491" t="s">
        <v>172</v>
      </c>
      <c r="G476" s="677"/>
      <c r="H476" s="28"/>
      <c r="I476" s="28"/>
      <c r="J476" s="28"/>
      <c r="K476" s="28"/>
      <c r="L476" s="28"/>
      <c r="M476" s="28"/>
      <c r="N476" s="28"/>
      <c r="O476" s="31" t="s">
        <v>280</v>
      </c>
      <c r="P476" s="133" t="s">
        <v>173</v>
      </c>
      <c r="Q476" s="294" t="s">
        <v>309</v>
      </c>
      <c r="R476" s="342">
        <f t="shared" si="34"/>
        <v>531000</v>
      </c>
      <c r="S476" s="389">
        <f t="shared" si="34"/>
        <v>531000</v>
      </c>
      <c r="T476" s="262">
        <f t="shared" si="33"/>
        <v>100</v>
      </c>
    </row>
    <row r="477" spans="1:20" s="4" customFormat="1" ht="33" customHeight="1">
      <c r="A477" s="83"/>
      <c r="B477" s="234"/>
      <c r="C477" s="235"/>
      <c r="D477" s="45"/>
      <c r="E477" s="122"/>
      <c r="F477" s="487" t="s">
        <v>243</v>
      </c>
      <c r="G477" s="487"/>
      <c r="H477" s="28"/>
      <c r="I477" s="28"/>
      <c r="J477" s="28"/>
      <c r="K477" s="28"/>
      <c r="L477" s="28"/>
      <c r="M477" s="28"/>
      <c r="N477" s="28"/>
      <c r="O477" s="31" t="s">
        <v>280</v>
      </c>
      <c r="P477" s="133" t="s">
        <v>173</v>
      </c>
      <c r="Q477" s="294" t="s">
        <v>369</v>
      </c>
      <c r="R477" s="342">
        <f t="shared" si="34"/>
        <v>531000</v>
      </c>
      <c r="S477" s="389">
        <f t="shared" si="34"/>
        <v>531000</v>
      </c>
      <c r="T477" s="262">
        <f t="shared" si="33"/>
        <v>100</v>
      </c>
    </row>
    <row r="478" spans="1:20" s="4" customFormat="1" ht="33" customHeight="1">
      <c r="A478" s="83"/>
      <c r="B478" s="234"/>
      <c r="C478" s="235"/>
      <c r="D478" s="45"/>
      <c r="E478" s="122"/>
      <c r="F478" s="491" t="s">
        <v>456</v>
      </c>
      <c r="G478" s="677"/>
      <c r="H478" s="28"/>
      <c r="I478" s="28"/>
      <c r="J478" s="28"/>
      <c r="K478" s="28"/>
      <c r="L478" s="28"/>
      <c r="M478" s="28"/>
      <c r="N478" s="28"/>
      <c r="O478" s="31" t="s">
        <v>280</v>
      </c>
      <c r="P478" s="133" t="s">
        <v>173</v>
      </c>
      <c r="Q478" s="294" t="s">
        <v>370</v>
      </c>
      <c r="R478" s="342">
        <v>531000</v>
      </c>
      <c r="S478" s="389">
        <v>531000</v>
      </c>
      <c r="T478" s="262">
        <f t="shared" si="33"/>
        <v>100</v>
      </c>
    </row>
    <row r="479" spans="1:20" s="4" customFormat="1" ht="30.75" customHeight="1">
      <c r="A479" s="80"/>
      <c r="B479" s="534"/>
      <c r="C479" s="534"/>
      <c r="D479" s="45" t="s">
        <v>262</v>
      </c>
      <c r="E479" s="122"/>
      <c r="F479" s="690" t="s">
        <v>401</v>
      </c>
      <c r="G479" s="670"/>
      <c r="H479" s="19" t="e">
        <f>#REF!+#REF!+#REF!</f>
        <v>#REF!</v>
      </c>
      <c r="I479" s="19" t="e">
        <f>#REF!+#REF!+#REF!</f>
        <v>#REF!</v>
      </c>
      <c r="J479" s="19" t="e">
        <f>#REF!+#REF!+#REF!</f>
        <v>#REF!</v>
      </c>
      <c r="K479" s="19" t="e">
        <f>#REF!+#REF!+#REF!</f>
        <v>#REF!</v>
      </c>
      <c r="L479" s="19" t="e">
        <f>#REF!+#REF!+#REF!</f>
        <v>#REF!</v>
      </c>
      <c r="M479" s="19" t="e">
        <f>#REF!+#REF!+#REF!</f>
        <v>#REF!</v>
      </c>
      <c r="N479" s="19" t="e">
        <f>#REF!+#REF!+#REF!</f>
        <v>#REF!</v>
      </c>
      <c r="O479" s="20" t="s">
        <v>322</v>
      </c>
      <c r="P479" s="20" t="s">
        <v>473</v>
      </c>
      <c r="Q479" s="351" t="s">
        <v>309</v>
      </c>
      <c r="R479" s="140">
        <f>R481</f>
        <v>14230800</v>
      </c>
      <c r="S479" s="373">
        <f>S481</f>
        <v>14230800</v>
      </c>
      <c r="T479" s="260">
        <f t="shared" si="33"/>
        <v>100</v>
      </c>
    </row>
    <row r="480" spans="1:20" s="4" customFormat="1" ht="49.5" customHeight="1">
      <c r="A480" s="80"/>
      <c r="B480" s="44"/>
      <c r="C480" s="44"/>
      <c r="D480" s="45"/>
      <c r="E480" s="122"/>
      <c r="F480" s="484" t="s">
        <v>211</v>
      </c>
      <c r="G480" s="759"/>
      <c r="H480" s="286"/>
      <c r="I480" s="19"/>
      <c r="J480" s="19"/>
      <c r="K480" s="19"/>
      <c r="L480" s="19"/>
      <c r="M480" s="19"/>
      <c r="N480" s="19"/>
      <c r="O480" s="31" t="s">
        <v>322</v>
      </c>
      <c r="P480" s="31" t="s">
        <v>500</v>
      </c>
      <c r="Q480" s="168" t="s">
        <v>309</v>
      </c>
      <c r="R480" s="142">
        <f>R481</f>
        <v>14230800</v>
      </c>
      <c r="S480" s="328">
        <f>S481</f>
        <v>14230800</v>
      </c>
      <c r="T480" s="262">
        <f t="shared" si="33"/>
        <v>100</v>
      </c>
    </row>
    <row r="481" spans="1:20" s="4" customFormat="1" ht="31.5" customHeight="1">
      <c r="A481" s="80"/>
      <c r="B481" s="44"/>
      <c r="C481" s="44"/>
      <c r="D481" s="45"/>
      <c r="E481" s="122"/>
      <c r="F481" s="527" t="s">
        <v>212</v>
      </c>
      <c r="G481" s="531"/>
      <c r="H481" s="489"/>
      <c r="I481" s="19"/>
      <c r="J481" s="19"/>
      <c r="K481" s="19"/>
      <c r="L481" s="19"/>
      <c r="M481" s="19"/>
      <c r="N481" s="19"/>
      <c r="O481" s="31" t="s">
        <v>322</v>
      </c>
      <c r="P481" s="31" t="s">
        <v>499</v>
      </c>
      <c r="Q481" s="168" t="s">
        <v>309</v>
      </c>
      <c r="R481" s="142">
        <f>R483</f>
        <v>14230800</v>
      </c>
      <c r="S481" s="328">
        <f>S483</f>
        <v>14230800</v>
      </c>
      <c r="T481" s="262">
        <f t="shared" si="33"/>
        <v>100</v>
      </c>
    </row>
    <row r="482" spans="1:20" s="4" customFormat="1" ht="32.25" customHeight="1">
      <c r="A482" s="80"/>
      <c r="B482" s="44"/>
      <c r="C482" s="44"/>
      <c r="D482" s="45"/>
      <c r="E482" s="122"/>
      <c r="F482" s="513" t="s">
        <v>166</v>
      </c>
      <c r="G482" s="724"/>
      <c r="H482" s="289"/>
      <c r="I482" s="19"/>
      <c r="J482" s="19"/>
      <c r="K482" s="19"/>
      <c r="L482" s="19"/>
      <c r="M482" s="19"/>
      <c r="N482" s="19"/>
      <c r="O482" s="31" t="s">
        <v>322</v>
      </c>
      <c r="P482" s="31" t="s">
        <v>148</v>
      </c>
      <c r="Q482" s="168" t="s">
        <v>309</v>
      </c>
      <c r="R482" s="142">
        <f>R483</f>
        <v>14230800</v>
      </c>
      <c r="S482" s="328">
        <f>S483</f>
        <v>14230800</v>
      </c>
      <c r="T482" s="262">
        <f t="shared" si="33"/>
        <v>100</v>
      </c>
    </row>
    <row r="483" spans="1:20" s="4" customFormat="1" ht="50.25" customHeight="1">
      <c r="A483" s="80"/>
      <c r="B483" s="44"/>
      <c r="C483" s="44"/>
      <c r="D483" s="45"/>
      <c r="E483" s="122"/>
      <c r="F483" s="495" t="s">
        <v>419</v>
      </c>
      <c r="G483" s="533"/>
      <c r="H483" s="25"/>
      <c r="I483" s="19"/>
      <c r="J483" s="19"/>
      <c r="K483" s="19"/>
      <c r="L483" s="19"/>
      <c r="M483" s="19"/>
      <c r="N483" s="19"/>
      <c r="O483" s="31" t="s">
        <v>322</v>
      </c>
      <c r="P483" s="31" t="s">
        <v>150</v>
      </c>
      <c r="Q483" s="168" t="s">
        <v>309</v>
      </c>
      <c r="R483" s="142">
        <f>R484+R486+R488</f>
        <v>14230800</v>
      </c>
      <c r="S483" s="328">
        <f>S484+S486+S488</f>
        <v>14230800</v>
      </c>
      <c r="T483" s="262">
        <f t="shared" si="33"/>
        <v>100</v>
      </c>
    </row>
    <row r="484" spans="1:20" s="4" customFormat="1" ht="95.25" customHeight="1">
      <c r="A484" s="80"/>
      <c r="B484" s="44"/>
      <c r="C484" s="44"/>
      <c r="D484" s="45"/>
      <c r="E484" s="122"/>
      <c r="F484" s="484" t="s">
        <v>376</v>
      </c>
      <c r="G484" s="674"/>
      <c r="H484" s="28"/>
      <c r="I484" s="28"/>
      <c r="J484" s="28"/>
      <c r="K484" s="28"/>
      <c r="L484" s="28"/>
      <c r="M484" s="28"/>
      <c r="N484" s="28"/>
      <c r="O484" s="31" t="s">
        <v>322</v>
      </c>
      <c r="P484" s="31" t="s">
        <v>150</v>
      </c>
      <c r="Q484" s="168" t="s">
        <v>377</v>
      </c>
      <c r="R484" s="142">
        <f>R485</f>
        <v>13497943.92</v>
      </c>
      <c r="S484" s="328">
        <f>S485</f>
        <v>13497943.92</v>
      </c>
      <c r="T484" s="262">
        <f t="shared" si="33"/>
        <v>100</v>
      </c>
    </row>
    <row r="485" spans="1:20" s="4" customFormat="1" ht="34.5" customHeight="1">
      <c r="A485" s="80"/>
      <c r="B485" s="44"/>
      <c r="C485" s="44"/>
      <c r="D485" s="45"/>
      <c r="E485" s="122"/>
      <c r="F485" s="520" t="s">
        <v>451</v>
      </c>
      <c r="G485" s="711"/>
      <c r="H485" s="28"/>
      <c r="I485" s="28"/>
      <c r="J485" s="28"/>
      <c r="K485" s="28">
        <v>4133</v>
      </c>
      <c r="L485" s="28"/>
      <c r="M485" s="28">
        <f>H485+I485+J485+K485+L485</f>
        <v>4133</v>
      </c>
      <c r="N485" s="28">
        <f>M485-H485</f>
        <v>4133</v>
      </c>
      <c r="O485" s="31" t="s">
        <v>322</v>
      </c>
      <c r="P485" s="31" t="s">
        <v>150</v>
      </c>
      <c r="Q485" s="168" t="s">
        <v>450</v>
      </c>
      <c r="R485" s="142">
        <v>13497943.92</v>
      </c>
      <c r="S485" s="142">
        <v>13497943.92</v>
      </c>
      <c r="T485" s="262">
        <f t="shared" si="33"/>
        <v>100</v>
      </c>
    </row>
    <row r="486" spans="1:20" s="4" customFormat="1" ht="36.75" customHeight="1">
      <c r="A486" s="80"/>
      <c r="B486" s="44"/>
      <c r="C486" s="44"/>
      <c r="D486" s="45"/>
      <c r="E486" s="122"/>
      <c r="F486" s="484" t="s">
        <v>380</v>
      </c>
      <c r="G486" s="674"/>
      <c r="H486" s="28"/>
      <c r="I486" s="28"/>
      <c r="J486" s="28"/>
      <c r="K486" s="28"/>
      <c r="L486" s="28"/>
      <c r="M486" s="28"/>
      <c r="N486" s="28"/>
      <c r="O486" s="31" t="s">
        <v>322</v>
      </c>
      <c r="P486" s="31" t="s">
        <v>150</v>
      </c>
      <c r="Q486" s="168" t="s">
        <v>379</v>
      </c>
      <c r="R486" s="142">
        <f>R487</f>
        <v>725150.58</v>
      </c>
      <c r="S486" s="328">
        <f>S487</f>
        <v>725150.58</v>
      </c>
      <c r="T486" s="262">
        <f t="shared" si="33"/>
        <v>100</v>
      </c>
    </row>
    <row r="487" spans="1:20" s="4" customFormat="1" ht="45.75" customHeight="1">
      <c r="A487" s="80"/>
      <c r="B487" s="44"/>
      <c r="C487" s="44"/>
      <c r="D487" s="45"/>
      <c r="E487" s="122"/>
      <c r="F487" s="484" t="s">
        <v>449</v>
      </c>
      <c r="G487" s="674"/>
      <c r="H487" s="28"/>
      <c r="I487" s="28"/>
      <c r="J487" s="28"/>
      <c r="K487" s="28"/>
      <c r="L487" s="28"/>
      <c r="M487" s="28"/>
      <c r="N487" s="28"/>
      <c r="O487" s="31" t="s">
        <v>322</v>
      </c>
      <c r="P487" s="31" t="s">
        <v>150</v>
      </c>
      <c r="Q487" s="168" t="s">
        <v>448</v>
      </c>
      <c r="R487" s="142">
        <v>725150.58</v>
      </c>
      <c r="S487" s="142">
        <v>725150.58</v>
      </c>
      <c r="T487" s="262">
        <f t="shared" si="33"/>
        <v>100</v>
      </c>
    </row>
    <row r="488" spans="1:20" s="4" customFormat="1" ht="25.5" customHeight="1">
      <c r="A488" s="80"/>
      <c r="B488" s="44"/>
      <c r="C488" s="44"/>
      <c r="D488" s="45"/>
      <c r="E488" s="122"/>
      <c r="F488" s="484" t="s">
        <v>382</v>
      </c>
      <c r="G488" s="674"/>
      <c r="H488" s="28"/>
      <c r="I488" s="28"/>
      <c r="J488" s="28"/>
      <c r="K488" s="28"/>
      <c r="L488" s="28"/>
      <c r="M488" s="28"/>
      <c r="N488" s="28"/>
      <c r="O488" s="31" t="s">
        <v>322</v>
      </c>
      <c r="P488" s="31" t="s">
        <v>150</v>
      </c>
      <c r="Q488" s="168" t="s">
        <v>383</v>
      </c>
      <c r="R488" s="142">
        <f>R489</f>
        <v>7705.5</v>
      </c>
      <c r="S488" s="328">
        <f>S489</f>
        <v>7705.5</v>
      </c>
      <c r="T488" s="262">
        <f t="shared" si="33"/>
        <v>100</v>
      </c>
    </row>
    <row r="489" spans="1:20" s="4" customFormat="1" ht="33" customHeight="1">
      <c r="A489" s="80"/>
      <c r="B489" s="44"/>
      <c r="C489" s="44"/>
      <c r="D489" s="45"/>
      <c r="E489" s="122"/>
      <c r="F489" s="484" t="s">
        <v>454</v>
      </c>
      <c r="G489" s="674"/>
      <c r="H489" s="28"/>
      <c r="I489" s="28"/>
      <c r="J489" s="28"/>
      <c r="K489" s="28"/>
      <c r="L489" s="28"/>
      <c r="M489" s="28"/>
      <c r="N489" s="28"/>
      <c r="O489" s="31" t="s">
        <v>322</v>
      </c>
      <c r="P489" s="31" t="s">
        <v>150</v>
      </c>
      <c r="Q489" s="168" t="s">
        <v>455</v>
      </c>
      <c r="R489" s="142">
        <v>7705.5</v>
      </c>
      <c r="S489" s="142">
        <v>7705.5</v>
      </c>
      <c r="T489" s="262">
        <f t="shared" si="33"/>
        <v>100</v>
      </c>
    </row>
    <row r="490" spans="1:20" s="54" customFormat="1" ht="35.25" customHeight="1">
      <c r="A490" s="52" t="s">
        <v>282</v>
      </c>
      <c r="B490" s="768" t="s">
        <v>283</v>
      </c>
      <c r="C490" s="768"/>
      <c r="D490" s="53" t="s">
        <v>261</v>
      </c>
      <c r="E490" s="123"/>
      <c r="F490" s="670" t="s">
        <v>365</v>
      </c>
      <c r="G490" s="671"/>
      <c r="H490" s="19" t="e">
        <f>H457+#REF!+#REF!+H479</f>
        <v>#REF!</v>
      </c>
      <c r="I490" s="19" t="e">
        <f>I457+#REF!+#REF!+I479</f>
        <v>#REF!</v>
      </c>
      <c r="J490" s="19" t="e">
        <f>J457+#REF!+#REF!+J479</f>
        <v>#REF!</v>
      </c>
      <c r="K490" s="19" t="e">
        <f>K457+#REF!+#REF!+K479</f>
        <v>#REF!</v>
      </c>
      <c r="L490" s="19" t="e">
        <f>L457+#REF!+#REF!+L479</f>
        <v>#REF!</v>
      </c>
      <c r="M490" s="19" t="e">
        <f>M457+#REF!+#REF!+M479</f>
        <v>#REF!</v>
      </c>
      <c r="N490" s="19" t="e">
        <f>N457+#REF!+#REF!+N479</f>
        <v>#REF!</v>
      </c>
      <c r="O490" s="20" t="s">
        <v>261</v>
      </c>
      <c r="P490" s="20" t="s">
        <v>473</v>
      </c>
      <c r="Q490" s="351" t="s">
        <v>309</v>
      </c>
      <c r="R490" s="360">
        <f>R479+R457</f>
        <v>45813684.780000001</v>
      </c>
      <c r="S490" s="405">
        <f>S479+S457</f>
        <v>45813684.780000001</v>
      </c>
      <c r="T490" s="260">
        <f t="shared" si="33"/>
        <v>100</v>
      </c>
    </row>
    <row r="491" spans="1:20" s="54" customFormat="1" ht="21" customHeight="1">
      <c r="A491" s="52"/>
      <c r="B491" s="769" t="s">
        <v>284</v>
      </c>
      <c r="C491" s="769"/>
      <c r="D491" s="53"/>
      <c r="E491" s="123"/>
      <c r="F491" s="670" t="s">
        <v>263</v>
      </c>
      <c r="G491" s="671"/>
      <c r="H491" s="19"/>
      <c r="I491" s="19"/>
      <c r="J491" s="19"/>
      <c r="K491" s="19"/>
      <c r="L491" s="19"/>
      <c r="M491" s="19"/>
      <c r="N491" s="19"/>
      <c r="O491" s="31"/>
      <c r="Q491" s="168"/>
      <c r="R491" s="360"/>
      <c r="S491" s="405"/>
      <c r="T491" s="262"/>
    </row>
    <row r="492" spans="1:20" s="54" customFormat="1" ht="16.5" customHeight="1">
      <c r="A492" s="91" t="s">
        <v>295</v>
      </c>
      <c r="B492" s="94" t="s">
        <v>263</v>
      </c>
      <c r="C492" s="95"/>
      <c r="D492" s="53" t="s">
        <v>264</v>
      </c>
      <c r="E492" s="123"/>
      <c r="F492" s="670" t="s">
        <v>402</v>
      </c>
      <c r="G492" s="671"/>
      <c r="H492" s="19"/>
      <c r="I492" s="19"/>
      <c r="J492" s="19"/>
      <c r="K492" s="19"/>
      <c r="L492" s="19"/>
      <c r="M492" s="28"/>
      <c r="N492" s="28">
        <f>M492-H492</f>
        <v>0</v>
      </c>
      <c r="O492" s="20" t="s">
        <v>265</v>
      </c>
      <c r="P492" s="20" t="s">
        <v>473</v>
      </c>
      <c r="Q492" s="351" t="s">
        <v>309</v>
      </c>
      <c r="R492" s="140">
        <f>R493</f>
        <v>2528803.7999999998</v>
      </c>
      <c r="S492" s="373">
        <f>S493</f>
        <v>2528803.7999999998</v>
      </c>
      <c r="T492" s="260">
        <f t="shared" si="33"/>
        <v>100</v>
      </c>
    </row>
    <row r="493" spans="1:20" s="4" customFormat="1" ht="34.5" customHeight="1">
      <c r="A493" s="96"/>
      <c r="B493" s="97"/>
      <c r="C493" s="98"/>
      <c r="D493" s="45"/>
      <c r="E493" s="122"/>
      <c r="F493" s="484" t="s">
        <v>412</v>
      </c>
      <c r="G493" s="485"/>
      <c r="H493" s="486"/>
      <c r="I493" s="19" t="e">
        <f>#REF!</f>
        <v>#REF!</v>
      </c>
      <c r="J493" s="19" t="e">
        <f>#REF!</f>
        <v>#REF!</v>
      </c>
      <c r="K493" s="19" t="e">
        <f>#REF!</f>
        <v>#REF!</v>
      </c>
      <c r="L493" s="19" t="e">
        <f>#REF!</f>
        <v>#REF!</v>
      </c>
      <c r="M493" s="19" t="e">
        <f>#REF!</f>
        <v>#REF!</v>
      </c>
      <c r="N493" s="19" t="e">
        <f>#REF!</f>
        <v>#REF!</v>
      </c>
      <c r="O493" s="31" t="s">
        <v>265</v>
      </c>
      <c r="P493" s="133" t="s">
        <v>471</v>
      </c>
      <c r="Q493" s="168" t="s">
        <v>309</v>
      </c>
      <c r="R493" s="143">
        <f>R494</f>
        <v>2528803.7999999998</v>
      </c>
      <c r="S493" s="242">
        <f>S494</f>
        <v>2528803.7999999998</v>
      </c>
      <c r="T493" s="262">
        <f t="shared" si="33"/>
        <v>100</v>
      </c>
    </row>
    <row r="494" spans="1:20" s="4" customFormat="1" ht="35.25" customHeight="1">
      <c r="A494" s="96"/>
      <c r="B494" s="97"/>
      <c r="C494" s="98"/>
      <c r="D494" s="45"/>
      <c r="E494" s="122"/>
      <c r="F494" s="486" t="s">
        <v>413</v>
      </c>
      <c r="G494" s="487"/>
      <c r="H494" s="25"/>
      <c r="I494" s="28"/>
      <c r="J494" s="28"/>
      <c r="K494" s="28"/>
      <c r="L494" s="28"/>
      <c r="M494" s="28"/>
      <c r="N494" s="28"/>
      <c r="O494" s="31" t="s">
        <v>265</v>
      </c>
      <c r="P494" s="133" t="s">
        <v>472</v>
      </c>
      <c r="Q494" s="168" t="s">
        <v>309</v>
      </c>
      <c r="R494" s="143">
        <f>R496</f>
        <v>2528803.7999999998</v>
      </c>
      <c r="S494" s="242">
        <f>S496</f>
        <v>2528803.7999999998</v>
      </c>
      <c r="T494" s="262">
        <f t="shared" si="33"/>
        <v>100</v>
      </c>
    </row>
    <row r="495" spans="1:20" s="4" customFormat="1" ht="52.5" customHeight="1">
      <c r="A495" s="96"/>
      <c r="B495" s="97"/>
      <c r="C495" s="98"/>
      <c r="D495" s="45"/>
      <c r="E495" s="122"/>
      <c r="F495" s="484" t="s">
        <v>214</v>
      </c>
      <c r="G495" s="674"/>
      <c r="H495" s="25"/>
      <c r="I495" s="28"/>
      <c r="J495" s="28"/>
      <c r="K495" s="28"/>
      <c r="L495" s="28"/>
      <c r="M495" s="28"/>
      <c r="N495" s="28"/>
      <c r="O495" s="31" t="s">
        <v>265</v>
      </c>
      <c r="P495" s="133" t="s">
        <v>34</v>
      </c>
      <c r="Q495" s="168" t="s">
        <v>309</v>
      </c>
      <c r="R495" s="143">
        <f>R497</f>
        <v>2528803.7999999998</v>
      </c>
      <c r="S495" s="242">
        <f>S497</f>
        <v>2528803.7999999998</v>
      </c>
      <c r="T495" s="262">
        <f t="shared" si="33"/>
        <v>100</v>
      </c>
    </row>
    <row r="496" spans="1:20" s="4" customFormat="1" ht="39" customHeight="1">
      <c r="A496" s="96"/>
      <c r="B496" s="97"/>
      <c r="C496" s="98"/>
      <c r="D496" s="45"/>
      <c r="E496" s="122"/>
      <c r="F496" s="527" t="s">
        <v>246</v>
      </c>
      <c r="G496" s="676"/>
      <c r="H496" s="28"/>
      <c r="I496" s="28"/>
      <c r="J496" s="28"/>
      <c r="K496" s="28"/>
      <c r="L496" s="28"/>
      <c r="M496" s="28"/>
      <c r="N496" s="28"/>
      <c r="O496" s="31" t="s">
        <v>265</v>
      </c>
      <c r="P496" s="31" t="s">
        <v>151</v>
      </c>
      <c r="Q496" s="168" t="s">
        <v>309</v>
      </c>
      <c r="R496" s="143">
        <f>R497</f>
        <v>2528803.7999999998</v>
      </c>
      <c r="S496" s="242">
        <f>S497</f>
        <v>2528803.7999999998</v>
      </c>
      <c r="T496" s="262">
        <f t="shared" si="33"/>
        <v>100</v>
      </c>
    </row>
    <row r="497" spans="1:20" s="4" customFormat="1" ht="36" customHeight="1">
      <c r="A497" s="96"/>
      <c r="B497" s="97"/>
      <c r="C497" s="98"/>
      <c r="D497" s="45"/>
      <c r="E497" s="122"/>
      <c r="F497" s="527" t="s">
        <v>245</v>
      </c>
      <c r="G497" s="676"/>
      <c r="H497" s="28"/>
      <c r="I497" s="28"/>
      <c r="J497" s="28"/>
      <c r="K497" s="28"/>
      <c r="L497" s="28"/>
      <c r="M497" s="28"/>
      <c r="N497" s="28"/>
      <c r="O497" s="31" t="s">
        <v>265</v>
      </c>
      <c r="P497" s="31" t="s">
        <v>151</v>
      </c>
      <c r="Q497" s="168" t="s">
        <v>397</v>
      </c>
      <c r="R497" s="143">
        <f>R498</f>
        <v>2528803.7999999998</v>
      </c>
      <c r="S497" s="242">
        <f>S498</f>
        <v>2528803.7999999998</v>
      </c>
      <c r="T497" s="262">
        <f t="shared" si="33"/>
        <v>100</v>
      </c>
    </row>
    <row r="498" spans="1:20" s="4" customFormat="1" ht="45.75" customHeight="1">
      <c r="A498" s="83"/>
      <c r="B498" s="86"/>
      <c r="C498" s="85"/>
      <c r="D498" s="45"/>
      <c r="E498" s="122"/>
      <c r="F498" s="484" t="s">
        <v>463</v>
      </c>
      <c r="G498" s="698"/>
      <c r="H498" s="28"/>
      <c r="I498" s="28"/>
      <c r="J498" s="28"/>
      <c r="K498" s="28"/>
      <c r="L498" s="28"/>
      <c r="M498" s="28"/>
      <c r="N498" s="28"/>
      <c r="O498" s="31" t="s">
        <v>265</v>
      </c>
      <c r="P498" s="31" t="s">
        <v>151</v>
      </c>
      <c r="Q498" s="168" t="s">
        <v>462</v>
      </c>
      <c r="R498" s="142">
        <v>2528803.7999999998</v>
      </c>
      <c r="S498" s="142">
        <v>2528803.7999999998</v>
      </c>
      <c r="T498" s="262">
        <f t="shared" si="33"/>
        <v>100</v>
      </c>
    </row>
    <row r="499" spans="1:20" s="4" customFormat="1" ht="27" customHeight="1">
      <c r="A499" s="83"/>
      <c r="B499" s="86"/>
      <c r="C499" s="85"/>
      <c r="D499" s="45"/>
      <c r="E499" s="122"/>
      <c r="F499" s="690" t="s">
        <v>403</v>
      </c>
      <c r="G499" s="699"/>
      <c r="H499" s="19"/>
      <c r="I499" s="19"/>
      <c r="J499" s="19"/>
      <c r="K499" s="19"/>
      <c r="L499" s="19"/>
      <c r="M499" s="19"/>
      <c r="N499" s="19"/>
      <c r="O499" s="20" t="s">
        <v>404</v>
      </c>
      <c r="P499" s="20" t="s">
        <v>473</v>
      </c>
      <c r="Q499" s="351" t="s">
        <v>309</v>
      </c>
      <c r="R499" s="140">
        <f>R500+R506+R524</f>
        <v>15662205</v>
      </c>
      <c r="S499" s="140">
        <f>S500+S506+S524</f>
        <v>15263250.550000001</v>
      </c>
      <c r="T499" s="260">
        <f t="shared" ref="T499:T575" si="35">S499/R499*100</f>
        <v>97.452756811700525</v>
      </c>
    </row>
    <row r="500" spans="1:20" s="4" customFormat="1" ht="51" customHeight="1">
      <c r="A500" s="83"/>
      <c r="B500" s="86"/>
      <c r="C500" s="85"/>
      <c r="D500" s="45"/>
      <c r="E500" s="122"/>
      <c r="F500" s="484" t="s">
        <v>22</v>
      </c>
      <c r="G500" s="674"/>
      <c r="H500" s="28"/>
      <c r="I500" s="28"/>
      <c r="J500" s="28"/>
      <c r="K500" s="28"/>
      <c r="L500" s="28"/>
      <c r="M500" s="28"/>
      <c r="N500" s="28"/>
      <c r="O500" s="31" t="s">
        <v>404</v>
      </c>
      <c r="P500" s="31" t="s">
        <v>21</v>
      </c>
      <c r="Q500" s="168" t="s">
        <v>309</v>
      </c>
      <c r="R500" s="142">
        <f>R501</f>
        <v>3305232</v>
      </c>
      <c r="S500" s="328">
        <f>S501</f>
        <v>3305232</v>
      </c>
      <c r="T500" s="262">
        <f t="shared" si="35"/>
        <v>100</v>
      </c>
    </row>
    <row r="501" spans="1:20" s="4" customFormat="1" ht="38.25" customHeight="1">
      <c r="A501" s="83"/>
      <c r="B501" s="86"/>
      <c r="C501" s="85"/>
      <c r="D501" s="45"/>
      <c r="E501" s="122"/>
      <c r="F501" s="513" t="s">
        <v>171</v>
      </c>
      <c r="G501" s="703"/>
      <c r="H501" s="28"/>
      <c r="I501" s="28"/>
      <c r="J501" s="28"/>
      <c r="K501" s="28"/>
      <c r="L501" s="28"/>
      <c r="M501" s="28"/>
      <c r="N501" s="28"/>
      <c r="O501" s="31" t="s">
        <v>404</v>
      </c>
      <c r="P501" s="31" t="s">
        <v>20</v>
      </c>
      <c r="Q501" s="168" t="s">
        <v>309</v>
      </c>
      <c r="R501" s="142">
        <f>R504</f>
        <v>3305232</v>
      </c>
      <c r="S501" s="328">
        <f>S504</f>
        <v>3305232</v>
      </c>
      <c r="T501" s="262">
        <f t="shared" si="35"/>
        <v>100</v>
      </c>
    </row>
    <row r="502" spans="1:20" s="4" customFormat="1" ht="49.5" customHeight="1">
      <c r="A502" s="83"/>
      <c r="B502" s="86"/>
      <c r="C502" s="85"/>
      <c r="D502" s="45"/>
      <c r="E502" s="122"/>
      <c r="F502" s="523" t="s">
        <v>152</v>
      </c>
      <c r="G502" s="748"/>
      <c r="H502" s="28"/>
      <c r="I502" s="28"/>
      <c r="J502" s="28"/>
      <c r="K502" s="28"/>
      <c r="L502" s="28"/>
      <c r="M502" s="28"/>
      <c r="N502" s="28"/>
      <c r="O502" s="31" t="s">
        <v>404</v>
      </c>
      <c r="P502" s="31" t="s">
        <v>19</v>
      </c>
      <c r="Q502" s="168" t="s">
        <v>309</v>
      </c>
      <c r="R502" s="142">
        <f t="shared" ref="R502:S504" si="36">R503</f>
        <v>3305232</v>
      </c>
      <c r="S502" s="328">
        <f t="shared" si="36"/>
        <v>3305232</v>
      </c>
      <c r="T502" s="262">
        <f t="shared" si="35"/>
        <v>100</v>
      </c>
    </row>
    <row r="503" spans="1:20" s="4" customFormat="1" ht="47.25" customHeight="1">
      <c r="A503" s="83"/>
      <c r="B503" s="86"/>
      <c r="C503" s="85"/>
      <c r="D503" s="45"/>
      <c r="E503" s="122"/>
      <c r="F503" s="525" t="s">
        <v>124</v>
      </c>
      <c r="G503" s="749"/>
      <c r="H503" s="28"/>
      <c r="I503" s="28"/>
      <c r="J503" s="28"/>
      <c r="K503" s="28"/>
      <c r="L503" s="28"/>
      <c r="M503" s="28"/>
      <c r="N503" s="28"/>
      <c r="O503" s="31" t="s">
        <v>404</v>
      </c>
      <c r="P503" s="31" t="s">
        <v>18</v>
      </c>
      <c r="Q503" s="168" t="s">
        <v>309</v>
      </c>
      <c r="R503" s="142">
        <f t="shared" si="36"/>
        <v>3305232</v>
      </c>
      <c r="S503" s="328">
        <f t="shared" si="36"/>
        <v>3305232</v>
      </c>
      <c r="T503" s="262">
        <f t="shared" si="35"/>
        <v>100</v>
      </c>
    </row>
    <row r="504" spans="1:20" s="4" customFormat="1" ht="35.25" customHeight="1">
      <c r="A504" s="83"/>
      <c r="B504" s="86"/>
      <c r="C504" s="85"/>
      <c r="D504" s="45"/>
      <c r="E504" s="122"/>
      <c r="F504" s="527" t="s">
        <v>245</v>
      </c>
      <c r="G504" s="676"/>
      <c r="H504" s="28"/>
      <c r="I504" s="28"/>
      <c r="J504" s="28"/>
      <c r="K504" s="28"/>
      <c r="L504" s="28"/>
      <c r="M504" s="28"/>
      <c r="N504" s="28"/>
      <c r="O504" s="31" t="s">
        <v>404</v>
      </c>
      <c r="P504" s="31" t="s">
        <v>18</v>
      </c>
      <c r="Q504" s="168" t="s">
        <v>397</v>
      </c>
      <c r="R504" s="142">
        <f t="shared" si="36"/>
        <v>3305232</v>
      </c>
      <c r="S504" s="328">
        <f t="shared" si="36"/>
        <v>3305232</v>
      </c>
      <c r="T504" s="262">
        <f t="shared" si="35"/>
        <v>100</v>
      </c>
    </row>
    <row r="505" spans="1:20" s="4" customFormat="1" ht="56.25" customHeight="1">
      <c r="A505" s="83"/>
      <c r="B505" s="86"/>
      <c r="C505" s="85"/>
      <c r="D505" s="45"/>
      <c r="E505" s="122"/>
      <c r="F505" s="484" t="s">
        <v>463</v>
      </c>
      <c r="G505" s="674"/>
      <c r="H505" s="28"/>
      <c r="I505" s="28"/>
      <c r="J505" s="28"/>
      <c r="K505" s="28"/>
      <c r="L505" s="28"/>
      <c r="M505" s="28"/>
      <c r="N505" s="28"/>
      <c r="O505" s="31" t="s">
        <v>404</v>
      </c>
      <c r="P505" s="31" t="s">
        <v>18</v>
      </c>
      <c r="Q505" s="168" t="s">
        <v>462</v>
      </c>
      <c r="R505" s="142">
        <v>3305232</v>
      </c>
      <c r="S505" s="328">
        <v>3305232</v>
      </c>
      <c r="T505" s="262">
        <f t="shared" si="35"/>
        <v>100</v>
      </c>
    </row>
    <row r="506" spans="1:20" s="4" customFormat="1" ht="41.25" customHeight="1">
      <c r="A506" s="83"/>
      <c r="B506" s="86"/>
      <c r="C506" s="85"/>
      <c r="D506" s="45"/>
      <c r="E506" s="122"/>
      <c r="F506" s="491" t="s">
        <v>412</v>
      </c>
      <c r="G506" s="491"/>
      <c r="H506" s="491"/>
      <c r="I506" s="28"/>
      <c r="J506" s="28"/>
      <c r="K506" s="28"/>
      <c r="L506" s="28"/>
      <c r="M506" s="28"/>
      <c r="N506" s="28"/>
      <c r="O506" s="133" t="s">
        <v>404</v>
      </c>
      <c r="P506" s="133" t="s">
        <v>471</v>
      </c>
      <c r="Q506" s="294" t="s">
        <v>309</v>
      </c>
      <c r="R506" s="259">
        <f>R507</f>
        <v>8713264</v>
      </c>
      <c r="S506" s="259">
        <f>S507</f>
        <v>8713120</v>
      </c>
      <c r="T506" s="262">
        <f t="shared" si="35"/>
        <v>99.99834734721685</v>
      </c>
    </row>
    <row r="507" spans="1:20" s="4" customFormat="1" ht="39" customHeight="1">
      <c r="A507" s="83"/>
      <c r="B507" s="86"/>
      <c r="C507" s="85"/>
      <c r="D507" s="45"/>
      <c r="E507" s="122"/>
      <c r="F507" s="491" t="s">
        <v>413</v>
      </c>
      <c r="G507" s="491"/>
      <c r="H507" s="225"/>
      <c r="I507" s="28"/>
      <c r="J507" s="28"/>
      <c r="K507" s="28"/>
      <c r="L507" s="28"/>
      <c r="M507" s="28"/>
      <c r="N507" s="28"/>
      <c r="O507" s="133" t="s">
        <v>404</v>
      </c>
      <c r="P507" s="133" t="s">
        <v>472</v>
      </c>
      <c r="Q507" s="294" t="s">
        <v>309</v>
      </c>
      <c r="R507" s="259">
        <f>R508+R520</f>
        <v>8713264</v>
      </c>
      <c r="S507" s="259">
        <f>S508+S520</f>
        <v>8713120</v>
      </c>
      <c r="T507" s="262">
        <f t="shared" si="35"/>
        <v>99.99834734721685</v>
      </c>
    </row>
    <row r="508" spans="1:20" s="4" customFormat="1" ht="46.5" customHeight="1">
      <c r="A508" s="83"/>
      <c r="B508" s="86"/>
      <c r="C508" s="85"/>
      <c r="D508" s="45"/>
      <c r="E508" s="122"/>
      <c r="F508" s="518" t="s">
        <v>45</v>
      </c>
      <c r="G508" s="522"/>
      <c r="H508" s="225"/>
      <c r="I508" s="28"/>
      <c r="J508" s="28"/>
      <c r="K508" s="28"/>
      <c r="L508" s="28"/>
      <c r="M508" s="28"/>
      <c r="N508" s="28"/>
      <c r="O508" s="133" t="s">
        <v>404</v>
      </c>
      <c r="P508" s="133" t="s">
        <v>34</v>
      </c>
      <c r="Q508" s="294" t="s">
        <v>309</v>
      </c>
      <c r="R508" s="259">
        <f>R512+R517+R509</f>
        <v>8683264</v>
      </c>
      <c r="S508" s="259">
        <f>S512+S517+S509</f>
        <v>8683120</v>
      </c>
      <c r="T508" s="262">
        <f t="shared" si="35"/>
        <v>99.998341637430343</v>
      </c>
    </row>
    <row r="509" spans="1:20" s="4" customFormat="1" ht="46.5" customHeight="1">
      <c r="A509" s="83"/>
      <c r="B509" s="86"/>
      <c r="C509" s="85"/>
      <c r="D509" s="45"/>
      <c r="E509" s="122"/>
      <c r="F509" s="518" t="s">
        <v>419</v>
      </c>
      <c r="G509" s="695"/>
      <c r="H509" s="225"/>
      <c r="I509" s="28"/>
      <c r="J509" s="28"/>
      <c r="K509" s="28"/>
      <c r="L509" s="28"/>
      <c r="M509" s="28"/>
      <c r="N509" s="28"/>
      <c r="O509" s="133" t="s">
        <v>404</v>
      </c>
      <c r="P509" s="133" t="s">
        <v>47</v>
      </c>
      <c r="Q509" s="294" t="s">
        <v>309</v>
      </c>
      <c r="R509" s="259">
        <f>R510</f>
        <v>83270</v>
      </c>
      <c r="S509" s="259">
        <f>S510</f>
        <v>83126</v>
      </c>
      <c r="T509" s="262">
        <f t="shared" si="35"/>
        <v>99.827068572114811</v>
      </c>
    </row>
    <row r="510" spans="1:20" s="4" customFormat="1" ht="46.5" customHeight="1">
      <c r="A510" s="83"/>
      <c r="B510" s="86"/>
      <c r="C510" s="85"/>
      <c r="D510" s="45"/>
      <c r="E510" s="122"/>
      <c r="F510" s="484" t="s">
        <v>380</v>
      </c>
      <c r="G510" s="697"/>
      <c r="H510" s="225"/>
      <c r="I510" s="28"/>
      <c r="J510" s="28"/>
      <c r="K510" s="28"/>
      <c r="L510" s="28"/>
      <c r="M510" s="28"/>
      <c r="N510" s="28"/>
      <c r="O510" s="133" t="s">
        <v>404</v>
      </c>
      <c r="P510" s="133" t="s">
        <v>47</v>
      </c>
      <c r="Q510" s="294" t="s">
        <v>379</v>
      </c>
      <c r="R510" s="259">
        <f>R511</f>
        <v>83270</v>
      </c>
      <c r="S510" s="259">
        <f>S511</f>
        <v>83126</v>
      </c>
      <c r="T510" s="262">
        <f t="shared" si="35"/>
        <v>99.827068572114811</v>
      </c>
    </row>
    <row r="511" spans="1:20" s="4" customFormat="1" ht="46.5" customHeight="1">
      <c r="A511" s="83"/>
      <c r="B511" s="86"/>
      <c r="C511" s="85"/>
      <c r="D511" s="45"/>
      <c r="E511" s="122"/>
      <c r="F511" s="484" t="s">
        <v>449</v>
      </c>
      <c r="G511" s="674"/>
      <c r="H511" s="225"/>
      <c r="I511" s="28"/>
      <c r="J511" s="28"/>
      <c r="K511" s="28"/>
      <c r="L511" s="28"/>
      <c r="M511" s="28"/>
      <c r="N511" s="28"/>
      <c r="O511" s="133" t="s">
        <v>404</v>
      </c>
      <c r="P511" s="133" t="s">
        <v>47</v>
      </c>
      <c r="Q511" s="294" t="s">
        <v>448</v>
      </c>
      <c r="R511" s="259">
        <v>83270</v>
      </c>
      <c r="S511" s="259">
        <v>83126</v>
      </c>
      <c r="T511" s="262">
        <f t="shared" si="35"/>
        <v>99.827068572114811</v>
      </c>
    </row>
    <row r="512" spans="1:20" s="4" customFormat="1" ht="39" customHeight="1">
      <c r="A512" s="83"/>
      <c r="B512" s="86"/>
      <c r="C512" s="85"/>
      <c r="D512" s="45"/>
      <c r="E512" s="122"/>
      <c r="F512" s="518" t="s">
        <v>415</v>
      </c>
      <c r="G512" s="522"/>
      <c r="H512" s="225"/>
      <c r="I512" s="28"/>
      <c r="J512" s="28"/>
      <c r="K512" s="28"/>
      <c r="L512" s="28"/>
      <c r="M512" s="28"/>
      <c r="N512" s="28"/>
      <c r="O512" s="133" t="s">
        <v>404</v>
      </c>
      <c r="P512" s="133" t="s">
        <v>41</v>
      </c>
      <c r="Q512" s="294" t="s">
        <v>309</v>
      </c>
      <c r="R512" s="259">
        <f>R515+R513</f>
        <v>1751994</v>
      </c>
      <c r="S512" s="259">
        <f>S515+S513</f>
        <v>1751994</v>
      </c>
      <c r="T512" s="262">
        <f t="shared" si="35"/>
        <v>100</v>
      </c>
    </row>
    <row r="513" spans="1:20" s="4" customFormat="1" ht="39" customHeight="1">
      <c r="A513" s="83"/>
      <c r="B513" s="86"/>
      <c r="C513" s="85"/>
      <c r="D513" s="45"/>
      <c r="E513" s="122"/>
      <c r="F513" s="484" t="s">
        <v>380</v>
      </c>
      <c r="G513" s="674"/>
      <c r="H513" s="225"/>
      <c r="I513" s="28"/>
      <c r="J513" s="28"/>
      <c r="K513" s="28"/>
      <c r="L513" s="28"/>
      <c r="M513" s="28"/>
      <c r="N513" s="28"/>
      <c r="O513" s="133" t="s">
        <v>404</v>
      </c>
      <c r="P513" s="133" t="s">
        <v>41</v>
      </c>
      <c r="Q513" s="168" t="s">
        <v>379</v>
      </c>
      <c r="R513" s="259">
        <f>R514</f>
        <v>39994</v>
      </c>
      <c r="S513" s="259">
        <f>S514</f>
        <v>39994</v>
      </c>
      <c r="T513" s="262">
        <f t="shared" si="35"/>
        <v>100</v>
      </c>
    </row>
    <row r="514" spans="1:20" s="4" customFormat="1" ht="39" customHeight="1">
      <c r="A514" s="83"/>
      <c r="B514" s="86"/>
      <c r="C514" s="85"/>
      <c r="D514" s="45"/>
      <c r="E514" s="122"/>
      <c r="F514" s="484" t="s">
        <v>449</v>
      </c>
      <c r="G514" s="674"/>
      <c r="H514" s="225"/>
      <c r="I514" s="28"/>
      <c r="J514" s="28"/>
      <c r="K514" s="28"/>
      <c r="L514" s="28"/>
      <c r="M514" s="28"/>
      <c r="N514" s="28"/>
      <c r="O514" s="133" t="s">
        <v>404</v>
      </c>
      <c r="P514" s="133" t="s">
        <v>41</v>
      </c>
      <c r="Q514" s="168" t="s">
        <v>448</v>
      </c>
      <c r="R514" s="259">
        <v>39994</v>
      </c>
      <c r="S514" s="259">
        <v>39994</v>
      </c>
      <c r="T514" s="262">
        <f t="shared" si="35"/>
        <v>100</v>
      </c>
    </row>
    <row r="515" spans="1:20" s="4" customFormat="1" ht="33" customHeight="1">
      <c r="A515" s="83"/>
      <c r="B515" s="86"/>
      <c r="C515" s="85"/>
      <c r="D515" s="45"/>
      <c r="E515" s="122"/>
      <c r="F515" s="491" t="s">
        <v>245</v>
      </c>
      <c r="G515" s="677"/>
      <c r="H515" s="225"/>
      <c r="I515" s="28"/>
      <c r="J515" s="28"/>
      <c r="K515" s="28"/>
      <c r="L515" s="28"/>
      <c r="M515" s="28"/>
      <c r="N515" s="28"/>
      <c r="O515" s="133" t="s">
        <v>404</v>
      </c>
      <c r="P515" s="133" t="s">
        <v>41</v>
      </c>
      <c r="Q515" s="294" t="s">
        <v>397</v>
      </c>
      <c r="R515" s="259">
        <f>R516</f>
        <v>1712000</v>
      </c>
      <c r="S515" s="259">
        <f>S516</f>
        <v>1712000</v>
      </c>
      <c r="T515" s="262">
        <f t="shared" si="35"/>
        <v>100</v>
      </c>
    </row>
    <row r="516" spans="1:20" s="4" customFormat="1" ht="46.5" customHeight="1">
      <c r="A516" s="83"/>
      <c r="B516" s="86"/>
      <c r="C516" s="85"/>
      <c r="D516" s="45"/>
      <c r="E516" s="122"/>
      <c r="F516" s="491" t="s">
        <v>463</v>
      </c>
      <c r="G516" s="712"/>
      <c r="H516" s="225"/>
      <c r="I516" s="28"/>
      <c r="J516" s="28"/>
      <c r="K516" s="28"/>
      <c r="L516" s="28"/>
      <c r="M516" s="28"/>
      <c r="N516" s="28"/>
      <c r="O516" s="133" t="s">
        <v>404</v>
      </c>
      <c r="P516" s="133" t="s">
        <v>41</v>
      </c>
      <c r="Q516" s="294" t="s">
        <v>462</v>
      </c>
      <c r="R516" s="259">
        <v>1712000</v>
      </c>
      <c r="S516" s="321">
        <v>1712000</v>
      </c>
      <c r="T516" s="262">
        <f t="shared" si="35"/>
        <v>100</v>
      </c>
    </row>
    <row r="517" spans="1:20" s="4" customFormat="1" ht="39" customHeight="1">
      <c r="A517" s="83"/>
      <c r="B517" s="86"/>
      <c r="C517" s="85"/>
      <c r="D517" s="45"/>
      <c r="E517" s="122"/>
      <c r="F517" s="518" t="s">
        <v>546</v>
      </c>
      <c r="G517" s="695"/>
      <c r="H517" s="225"/>
      <c r="I517" s="28"/>
      <c r="J517" s="28"/>
      <c r="K517" s="28"/>
      <c r="L517" s="28"/>
      <c r="M517" s="28"/>
      <c r="N517" s="28"/>
      <c r="O517" s="133" t="s">
        <v>404</v>
      </c>
      <c r="P517" s="133" t="s">
        <v>547</v>
      </c>
      <c r="Q517" s="294" t="s">
        <v>309</v>
      </c>
      <c r="R517" s="259">
        <f>R518</f>
        <v>6848000</v>
      </c>
      <c r="S517" s="259">
        <f>S518</f>
        <v>6848000</v>
      </c>
      <c r="T517" s="262">
        <f t="shared" si="35"/>
        <v>100</v>
      </c>
    </row>
    <row r="518" spans="1:20" s="4" customFormat="1" ht="33.75" customHeight="1">
      <c r="A518" s="83"/>
      <c r="B518" s="86"/>
      <c r="C518" s="85"/>
      <c r="D518" s="45"/>
      <c r="E518" s="122"/>
      <c r="F518" s="491" t="s">
        <v>245</v>
      </c>
      <c r="G518" s="677"/>
      <c r="H518" s="225"/>
      <c r="I518" s="28"/>
      <c r="J518" s="28"/>
      <c r="K518" s="28"/>
      <c r="L518" s="28"/>
      <c r="M518" s="28"/>
      <c r="N518" s="28"/>
      <c r="O518" s="133" t="s">
        <v>404</v>
      </c>
      <c r="P518" s="133" t="s">
        <v>547</v>
      </c>
      <c r="Q518" s="294" t="s">
        <v>397</v>
      </c>
      <c r="R518" s="259">
        <f>R519</f>
        <v>6848000</v>
      </c>
      <c r="S518" s="259">
        <f>S519</f>
        <v>6848000</v>
      </c>
      <c r="T518" s="262">
        <f t="shared" si="35"/>
        <v>100</v>
      </c>
    </row>
    <row r="519" spans="1:20" s="4" customFormat="1" ht="47.25" customHeight="1">
      <c r="A519" s="83"/>
      <c r="B519" s="86"/>
      <c r="C519" s="85"/>
      <c r="D519" s="45"/>
      <c r="E519" s="122"/>
      <c r="F519" s="491" t="s">
        <v>463</v>
      </c>
      <c r="G519" s="712"/>
      <c r="H519" s="225"/>
      <c r="I519" s="28"/>
      <c r="J519" s="28"/>
      <c r="K519" s="28"/>
      <c r="L519" s="28"/>
      <c r="M519" s="28"/>
      <c r="N519" s="28"/>
      <c r="O519" s="133" t="s">
        <v>404</v>
      </c>
      <c r="P519" s="133" t="s">
        <v>547</v>
      </c>
      <c r="Q519" s="294" t="s">
        <v>462</v>
      </c>
      <c r="R519" s="259">
        <v>6848000</v>
      </c>
      <c r="S519" s="259">
        <v>6848000</v>
      </c>
      <c r="T519" s="262">
        <f t="shared" si="35"/>
        <v>100</v>
      </c>
    </row>
    <row r="520" spans="1:20" s="4" customFormat="1" ht="42.75" customHeight="1">
      <c r="A520" s="83"/>
      <c r="B520" s="86"/>
      <c r="C520" s="85"/>
      <c r="D520" s="45"/>
      <c r="E520" s="122"/>
      <c r="F520" s="491" t="s">
        <v>218</v>
      </c>
      <c r="G520" s="715"/>
      <c r="H520" s="143"/>
      <c r="I520" s="28"/>
      <c r="J520" s="28"/>
      <c r="K520" s="28"/>
      <c r="L520" s="28"/>
      <c r="M520" s="28"/>
      <c r="N520" s="28"/>
      <c r="O520" s="133" t="s">
        <v>404</v>
      </c>
      <c r="P520" s="133" t="s">
        <v>34</v>
      </c>
      <c r="Q520" s="294" t="s">
        <v>309</v>
      </c>
      <c r="R520" s="259">
        <f t="shared" ref="R520:S522" si="37">R521</f>
        <v>30000</v>
      </c>
      <c r="S520" s="321">
        <f t="shared" si="37"/>
        <v>30000</v>
      </c>
      <c r="T520" s="262">
        <f t="shared" si="35"/>
        <v>100</v>
      </c>
    </row>
    <row r="521" spans="1:20" s="4" customFormat="1" ht="47.25" customHeight="1">
      <c r="A521" s="83"/>
      <c r="B521" s="86"/>
      <c r="C521" s="85"/>
      <c r="D521" s="45"/>
      <c r="E521" s="122"/>
      <c r="F521" s="491" t="s">
        <v>55</v>
      </c>
      <c r="G521" s="715"/>
      <c r="H521" s="143"/>
      <c r="I521" s="28"/>
      <c r="J521" s="28"/>
      <c r="K521" s="28"/>
      <c r="L521" s="28"/>
      <c r="M521" s="28"/>
      <c r="N521" s="28"/>
      <c r="O521" s="133" t="s">
        <v>404</v>
      </c>
      <c r="P521" s="133" t="s">
        <v>56</v>
      </c>
      <c r="Q521" s="294" t="s">
        <v>309</v>
      </c>
      <c r="R521" s="259">
        <f t="shared" si="37"/>
        <v>30000</v>
      </c>
      <c r="S521" s="321">
        <f t="shared" si="37"/>
        <v>30000</v>
      </c>
      <c r="T521" s="262">
        <f t="shared" si="35"/>
        <v>100</v>
      </c>
    </row>
    <row r="522" spans="1:20" s="4" customFormat="1" ht="36" customHeight="1">
      <c r="A522" s="83"/>
      <c r="B522" s="86"/>
      <c r="C522" s="85"/>
      <c r="D522" s="45"/>
      <c r="E522" s="122"/>
      <c r="F522" s="491" t="s">
        <v>245</v>
      </c>
      <c r="G522" s="677"/>
      <c r="H522" s="143"/>
      <c r="I522" s="28"/>
      <c r="J522" s="28"/>
      <c r="K522" s="28"/>
      <c r="L522" s="28"/>
      <c r="M522" s="28"/>
      <c r="N522" s="28"/>
      <c r="O522" s="133" t="s">
        <v>404</v>
      </c>
      <c r="P522" s="133" t="s">
        <v>56</v>
      </c>
      <c r="Q522" s="294" t="s">
        <v>397</v>
      </c>
      <c r="R522" s="259">
        <f t="shared" si="37"/>
        <v>30000</v>
      </c>
      <c r="S522" s="321">
        <f t="shared" si="37"/>
        <v>30000</v>
      </c>
      <c r="T522" s="262">
        <f t="shared" si="35"/>
        <v>100</v>
      </c>
    </row>
    <row r="523" spans="1:20" s="4" customFormat="1" ht="46.5" customHeight="1">
      <c r="A523" s="83"/>
      <c r="B523" s="86"/>
      <c r="C523" s="85"/>
      <c r="D523" s="45"/>
      <c r="E523" s="122"/>
      <c r="F523" s="491" t="s">
        <v>463</v>
      </c>
      <c r="G523" s="712"/>
      <c r="H523" s="143"/>
      <c r="I523" s="28"/>
      <c r="J523" s="28"/>
      <c r="K523" s="28"/>
      <c r="L523" s="28"/>
      <c r="M523" s="28"/>
      <c r="N523" s="28"/>
      <c r="O523" s="133" t="s">
        <v>404</v>
      </c>
      <c r="P523" s="133" t="s">
        <v>56</v>
      </c>
      <c r="Q523" s="294" t="s">
        <v>462</v>
      </c>
      <c r="R523" s="259">
        <v>30000</v>
      </c>
      <c r="S523" s="321">
        <v>30000</v>
      </c>
      <c r="T523" s="262">
        <f t="shared" si="35"/>
        <v>100</v>
      </c>
    </row>
    <row r="524" spans="1:20" s="4" customFormat="1" ht="49.5" customHeight="1">
      <c r="A524" s="83"/>
      <c r="B524" s="86"/>
      <c r="C524" s="85"/>
      <c r="D524" s="45"/>
      <c r="E524" s="122"/>
      <c r="F524" s="518" t="s">
        <v>24</v>
      </c>
      <c r="G524" s="695"/>
      <c r="H524" s="222"/>
      <c r="I524" s="28"/>
      <c r="J524" s="28"/>
      <c r="K524" s="28"/>
      <c r="L524" s="28"/>
      <c r="M524" s="28"/>
      <c r="N524" s="28"/>
      <c r="O524" s="133" t="s">
        <v>404</v>
      </c>
      <c r="P524" s="133" t="s">
        <v>502</v>
      </c>
      <c r="Q524" s="294" t="s">
        <v>309</v>
      </c>
      <c r="R524" s="259">
        <f t="shared" ref="R524:S526" si="38">R525</f>
        <v>3643709</v>
      </c>
      <c r="S524" s="321">
        <f t="shared" si="38"/>
        <v>3244898.55</v>
      </c>
      <c r="T524" s="262">
        <f t="shared" si="35"/>
        <v>89.054821611714871</v>
      </c>
    </row>
    <row r="525" spans="1:20" s="4" customFormat="1" ht="48" customHeight="1">
      <c r="A525" s="83"/>
      <c r="B525" s="86"/>
      <c r="C525" s="85"/>
      <c r="D525" s="45"/>
      <c r="E525" s="122"/>
      <c r="F525" s="518" t="s">
        <v>25</v>
      </c>
      <c r="G525" s="695"/>
      <c r="H525" s="222"/>
      <c r="I525" s="28"/>
      <c r="J525" s="28"/>
      <c r="K525" s="28"/>
      <c r="L525" s="28"/>
      <c r="M525" s="28"/>
      <c r="N525" s="28"/>
      <c r="O525" s="133" t="s">
        <v>404</v>
      </c>
      <c r="P525" s="133" t="s">
        <v>503</v>
      </c>
      <c r="Q525" s="294" t="s">
        <v>309</v>
      </c>
      <c r="R525" s="259">
        <f t="shared" si="38"/>
        <v>3643709</v>
      </c>
      <c r="S525" s="321">
        <f t="shared" si="38"/>
        <v>3244898.55</v>
      </c>
      <c r="T525" s="262">
        <f t="shared" si="35"/>
        <v>89.054821611714871</v>
      </c>
    </row>
    <row r="526" spans="1:20" s="4" customFormat="1" ht="47.25" customHeight="1">
      <c r="A526" s="83"/>
      <c r="B526" s="86"/>
      <c r="C526" s="85"/>
      <c r="D526" s="45"/>
      <c r="E526" s="122"/>
      <c r="F526" s="491" t="s">
        <v>26</v>
      </c>
      <c r="G526" s="715"/>
      <c r="H526" s="222"/>
      <c r="I526" s="28"/>
      <c r="J526" s="28"/>
      <c r="K526" s="28"/>
      <c r="L526" s="28"/>
      <c r="M526" s="28"/>
      <c r="N526" s="28"/>
      <c r="O526" s="133" t="s">
        <v>404</v>
      </c>
      <c r="P526" s="133" t="s">
        <v>165</v>
      </c>
      <c r="Q526" s="294" t="s">
        <v>309</v>
      </c>
      <c r="R526" s="259">
        <f t="shared" si="38"/>
        <v>3643709</v>
      </c>
      <c r="S526" s="321">
        <f t="shared" si="38"/>
        <v>3244898.55</v>
      </c>
      <c r="T526" s="262">
        <f t="shared" si="35"/>
        <v>89.054821611714871</v>
      </c>
    </row>
    <row r="527" spans="1:20" s="4" customFormat="1" ht="130.5" customHeight="1">
      <c r="A527" s="83"/>
      <c r="B527" s="86"/>
      <c r="C527" s="85"/>
      <c r="D527" s="45"/>
      <c r="E527" s="122"/>
      <c r="F527" s="518" t="s">
        <v>129</v>
      </c>
      <c r="G527" s="764"/>
      <c r="H527" s="222"/>
      <c r="I527" s="28"/>
      <c r="J527" s="28"/>
      <c r="K527" s="28"/>
      <c r="L527" s="28"/>
      <c r="M527" s="28"/>
      <c r="N527" s="28"/>
      <c r="O527" s="133" t="s">
        <v>404</v>
      </c>
      <c r="P527" s="133" t="s">
        <v>23</v>
      </c>
      <c r="Q527" s="294" t="s">
        <v>309</v>
      </c>
      <c r="R527" s="259">
        <f>R530+R528</f>
        <v>3643709</v>
      </c>
      <c r="S527" s="259">
        <f>S530+S528</f>
        <v>3244898.55</v>
      </c>
      <c r="T527" s="262">
        <f t="shared" si="35"/>
        <v>89.054821611714871</v>
      </c>
    </row>
    <row r="528" spans="1:20" s="4" customFormat="1" ht="94.5" customHeight="1">
      <c r="A528" s="83"/>
      <c r="B528" s="86"/>
      <c r="C528" s="85"/>
      <c r="D528" s="45"/>
      <c r="E528" s="122"/>
      <c r="F528" s="484" t="s">
        <v>376</v>
      </c>
      <c r="G528" s="674"/>
      <c r="H528" s="222"/>
      <c r="I528" s="28"/>
      <c r="J528" s="28"/>
      <c r="K528" s="28"/>
      <c r="L528" s="28"/>
      <c r="M528" s="28"/>
      <c r="N528" s="28"/>
      <c r="O528" s="133" t="s">
        <v>404</v>
      </c>
      <c r="P528" s="133" t="s">
        <v>23</v>
      </c>
      <c r="Q528" s="294" t="s">
        <v>377</v>
      </c>
      <c r="R528" s="259">
        <f>R529</f>
        <v>23490</v>
      </c>
      <c r="S528" s="321">
        <f>S529</f>
        <v>23490</v>
      </c>
      <c r="T528" s="262">
        <f t="shared" si="35"/>
        <v>100</v>
      </c>
    </row>
    <row r="529" spans="1:20" s="4" customFormat="1" ht="34.5" customHeight="1">
      <c r="A529" s="83"/>
      <c r="B529" s="86"/>
      <c r="C529" s="85"/>
      <c r="D529" s="45"/>
      <c r="E529" s="122"/>
      <c r="F529" s="520" t="s">
        <v>451</v>
      </c>
      <c r="G529" s="711"/>
      <c r="H529" s="222"/>
      <c r="I529" s="28"/>
      <c r="J529" s="28"/>
      <c r="K529" s="28"/>
      <c r="L529" s="28"/>
      <c r="M529" s="28"/>
      <c r="N529" s="28"/>
      <c r="O529" s="133" t="s">
        <v>404</v>
      </c>
      <c r="P529" s="133" t="s">
        <v>23</v>
      </c>
      <c r="Q529" s="294" t="s">
        <v>450</v>
      </c>
      <c r="R529" s="259">
        <v>23490</v>
      </c>
      <c r="S529" s="321">
        <v>23490</v>
      </c>
      <c r="T529" s="262">
        <f t="shared" si="35"/>
        <v>100</v>
      </c>
    </row>
    <row r="530" spans="1:20" s="4" customFormat="1" ht="33.75" customHeight="1">
      <c r="A530" s="83"/>
      <c r="B530" s="86"/>
      <c r="C530" s="85"/>
      <c r="D530" s="45"/>
      <c r="E530" s="122"/>
      <c r="F530" s="491" t="s">
        <v>245</v>
      </c>
      <c r="G530" s="677"/>
      <c r="H530" s="222"/>
      <c r="I530" s="28"/>
      <c r="J530" s="28"/>
      <c r="K530" s="28"/>
      <c r="L530" s="28"/>
      <c r="M530" s="28"/>
      <c r="N530" s="28"/>
      <c r="O530" s="133" t="s">
        <v>404</v>
      </c>
      <c r="P530" s="133" t="s">
        <v>23</v>
      </c>
      <c r="Q530" s="294" t="s">
        <v>397</v>
      </c>
      <c r="R530" s="259">
        <f>R531</f>
        <v>3620219</v>
      </c>
      <c r="S530" s="321">
        <f>S531</f>
        <v>3221408.55</v>
      </c>
      <c r="T530" s="262">
        <f t="shared" si="35"/>
        <v>88.98380318980702</v>
      </c>
    </row>
    <row r="531" spans="1:20" s="4" customFormat="1" ht="46.5" customHeight="1">
      <c r="A531" s="83"/>
      <c r="B531" s="86"/>
      <c r="C531" s="85"/>
      <c r="D531" s="45"/>
      <c r="E531" s="122"/>
      <c r="F531" s="491" t="s">
        <v>463</v>
      </c>
      <c r="G531" s="712"/>
      <c r="H531" s="222"/>
      <c r="I531" s="28"/>
      <c r="J531" s="28"/>
      <c r="K531" s="28"/>
      <c r="L531" s="28"/>
      <c r="M531" s="28"/>
      <c r="N531" s="28"/>
      <c r="O531" s="133" t="s">
        <v>404</v>
      </c>
      <c r="P531" s="133" t="s">
        <v>23</v>
      </c>
      <c r="Q531" s="294" t="s">
        <v>462</v>
      </c>
      <c r="R531" s="259">
        <v>3620219</v>
      </c>
      <c r="S531" s="321">
        <v>3221408.55</v>
      </c>
      <c r="T531" s="262">
        <f t="shared" si="35"/>
        <v>88.98380318980702</v>
      </c>
    </row>
    <row r="532" spans="1:20" s="4" customFormat="1" ht="23.25" customHeight="1">
      <c r="A532" s="83"/>
      <c r="B532" s="86"/>
      <c r="C532" s="85"/>
      <c r="D532" s="45"/>
      <c r="E532" s="122"/>
      <c r="F532" s="729" t="s">
        <v>405</v>
      </c>
      <c r="G532" s="730"/>
      <c r="H532" s="19"/>
      <c r="I532" s="19"/>
      <c r="J532" s="19"/>
      <c r="K532" s="19"/>
      <c r="L532" s="19"/>
      <c r="M532" s="19"/>
      <c r="N532" s="19"/>
      <c r="O532" s="20" t="s">
        <v>286</v>
      </c>
      <c r="P532" s="164" t="s">
        <v>473</v>
      </c>
      <c r="Q532" s="363" t="s">
        <v>309</v>
      </c>
      <c r="R532" s="140">
        <f>R534+R542</f>
        <v>27414052.59</v>
      </c>
      <c r="S532" s="373">
        <f>S534+S542</f>
        <v>25911416.550000001</v>
      </c>
      <c r="T532" s="260">
        <f t="shared" si="35"/>
        <v>94.518738026539992</v>
      </c>
    </row>
    <row r="533" spans="1:20" s="4" customFormat="1" ht="46.5" customHeight="1">
      <c r="A533" s="83"/>
      <c r="B533" s="86"/>
      <c r="C533" s="85"/>
      <c r="D533" s="45"/>
      <c r="E533" s="122"/>
      <c r="F533" s="515" t="s">
        <v>204</v>
      </c>
      <c r="G533" s="516"/>
      <c r="H533" s="19"/>
      <c r="I533" s="19"/>
      <c r="J533" s="19"/>
      <c r="K533" s="19"/>
      <c r="L533" s="19"/>
      <c r="M533" s="19"/>
      <c r="N533" s="19"/>
      <c r="O533" s="31" t="s">
        <v>286</v>
      </c>
      <c r="P533" s="31" t="s">
        <v>502</v>
      </c>
      <c r="Q533" s="168" t="s">
        <v>309</v>
      </c>
      <c r="R533" s="142">
        <f t="shared" ref="R533:S536" si="39">R534</f>
        <v>7224000</v>
      </c>
      <c r="S533" s="328">
        <f t="shared" si="39"/>
        <v>6611070</v>
      </c>
      <c r="T533" s="262">
        <f t="shared" si="35"/>
        <v>91.51536544850498</v>
      </c>
    </row>
    <row r="534" spans="1:20" s="4" customFormat="1" ht="46.5" customHeight="1">
      <c r="A534" s="83"/>
      <c r="B534" s="86"/>
      <c r="C534" s="85"/>
      <c r="D534" s="45"/>
      <c r="E534" s="122"/>
      <c r="F534" s="515" t="s">
        <v>234</v>
      </c>
      <c r="G534" s="516"/>
      <c r="H534" s="28"/>
      <c r="I534" s="28"/>
      <c r="J534" s="28"/>
      <c r="K534" s="28"/>
      <c r="L534" s="28"/>
      <c r="M534" s="28"/>
      <c r="N534" s="28"/>
      <c r="O534" s="31" t="s">
        <v>286</v>
      </c>
      <c r="P534" s="31" t="s">
        <v>501</v>
      </c>
      <c r="Q534" s="168" t="s">
        <v>309</v>
      </c>
      <c r="R534" s="142">
        <f>R536</f>
        <v>7224000</v>
      </c>
      <c r="S534" s="328">
        <f>S536</f>
        <v>6611070</v>
      </c>
      <c r="T534" s="262">
        <f t="shared" si="35"/>
        <v>91.51536544850498</v>
      </c>
    </row>
    <row r="535" spans="1:20" s="4" customFormat="1" ht="47.25" customHeight="1">
      <c r="A535" s="83"/>
      <c r="B535" s="86"/>
      <c r="C535" s="85"/>
      <c r="D535" s="45"/>
      <c r="E535" s="122"/>
      <c r="F535" s="515" t="s">
        <v>197</v>
      </c>
      <c r="G535" s="694"/>
      <c r="H535" s="28"/>
      <c r="I535" s="28"/>
      <c r="J535" s="28"/>
      <c r="K535" s="28"/>
      <c r="L535" s="28"/>
      <c r="M535" s="28"/>
      <c r="N535" s="28"/>
      <c r="O535" s="31" t="s">
        <v>286</v>
      </c>
      <c r="P535" s="31" t="s">
        <v>154</v>
      </c>
      <c r="Q535" s="168" t="s">
        <v>309</v>
      </c>
      <c r="R535" s="142">
        <f>R536</f>
        <v>7224000</v>
      </c>
      <c r="S535" s="328">
        <f>S536</f>
        <v>6611070</v>
      </c>
      <c r="T535" s="262">
        <f t="shared" si="35"/>
        <v>91.51536544850498</v>
      </c>
    </row>
    <row r="536" spans="1:20" s="4" customFormat="1" ht="109.5" customHeight="1">
      <c r="A536" s="83"/>
      <c r="B536" s="86"/>
      <c r="C536" s="85"/>
      <c r="D536" s="45"/>
      <c r="E536" s="122"/>
      <c r="F536" s="487" t="s">
        <v>132</v>
      </c>
      <c r="G536" s="487"/>
      <c r="H536" s="28"/>
      <c r="I536" s="28"/>
      <c r="J536" s="28"/>
      <c r="K536" s="28"/>
      <c r="L536" s="28"/>
      <c r="M536" s="28"/>
      <c r="N536" s="28"/>
      <c r="O536" s="31" t="s">
        <v>286</v>
      </c>
      <c r="P536" s="31" t="s">
        <v>153</v>
      </c>
      <c r="Q536" s="168" t="s">
        <v>309</v>
      </c>
      <c r="R536" s="142">
        <f t="shared" si="39"/>
        <v>7224000</v>
      </c>
      <c r="S536" s="328">
        <f t="shared" si="39"/>
        <v>6611070</v>
      </c>
      <c r="T536" s="262">
        <f t="shared" si="35"/>
        <v>91.51536544850498</v>
      </c>
    </row>
    <row r="537" spans="1:20" s="4" customFormat="1" ht="33.75" customHeight="1">
      <c r="A537" s="83"/>
      <c r="B537" s="86"/>
      <c r="C537" s="85"/>
      <c r="D537" s="45"/>
      <c r="E537" s="122"/>
      <c r="F537" s="484" t="s">
        <v>458</v>
      </c>
      <c r="G537" s="674"/>
      <c r="H537" s="28"/>
      <c r="I537" s="28"/>
      <c r="J537" s="28"/>
      <c r="K537" s="28"/>
      <c r="L537" s="28"/>
      <c r="M537" s="28"/>
      <c r="N537" s="28"/>
      <c r="O537" s="31" t="s">
        <v>286</v>
      </c>
      <c r="P537" s="31" t="s">
        <v>153</v>
      </c>
      <c r="Q537" s="168" t="s">
        <v>397</v>
      </c>
      <c r="R537" s="142">
        <f>R538</f>
        <v>7224000</v>
      </c>
      <c r="S537" s="328">
        <f>S538</f>
        <v>6611070</v>
      </c>
      <c r="T537" s="262">
        <f t="shared" si="35"/>
        <v>91.51536544850498</v>
      </c>
    </row>
    <row r="538" spans="1:20" s="4" customFormat="1" ht="33.75" customHeight="1">
      <c r="A538" s="83"/>
      <c r="B538" s="86"/>
      <c r="C538" s="85"/>
      <c r="D538" s="45"/>
      <c r="E538" s="122"/>
      <c r="F538" s="484" t="s">
        <v>398</v>
      </c>
      <c r="G538" s="674"/>
      <c r="H538" s="28"/>
      <c r="I538" s="28"/>
      <c r="J538" s="28"/>
      <c r="K538" s="28"/>
      <c r="L538" s="28"/>
      <c r="M538" s="28"/>
      <c r="N538" s="28"/>
      <c r="O538" s="149" t="s">
        <v>286</v>
      </c>
      <c r="P538" s="149" t="s">
        <v>153</v>
      </c>
      <c r="Q538" s="283" t="s">
        <v>457</v>
      </c>
      <c r="R538" s="142">
        <v>7224000</v>
      </c>
      <c r="S538" s="328">
        <v>6611070</v>
      </c>
      <c r="T538" s="262">
        <f t="shared" si="35"/>
        <v>91.51536544850498</v>
      </c>
    </row>
    <row r="539" spans="1:20" s="4" customFormat="1" ht="33.75" customHeight="1">
      <c r="A539" s="83"/>
      <c r="B539" s="86"/>
      <c r="C539" s="85"/>
      <c r="D539" s="45"/>
      <c r="E539" s="122"/>
      <c r="F539" s="491" t="s">
        <v>412</v>
      </c>
      <c r="G539" s="491"/>
      <c r="H539" s="491"/>
      <c r="I539" s="28"/>
      <c r="J539" s="28"/>
      <c r="K539" s="28"/>
      <c r="L539" s="28"/>
      <c r="M539" s="28"/>
      <c r="N539" s="244"/>
      <c r="O539" s="31" t="s">
        <v>286</v>
      </c>
      <c r="P539" s="133" t="s">
        <v>471</v>
      </c>
      <c r="Q539" s="294" t="s">
        <v>309</v>
      </c>
      <c r="R539" s="142">
        <f t="shared" ref="R539:S541" si="40">R540</f>
        <v>20190052.59</v>
      </c>
      <c r="S539" s="328">
        <f t="shared" si="40"/>
        <v>19300346.550000001</v>
      </c>
      <c r="T539" s="262">
        <f t="shared" si="35"/>
        <v>95.593344613472354</v>
      </c>
    </row>
    <row r="540" spans="1:20" s="4" customFormat="1" ht="33.75" customHeight="1">
      <c r="A540" s="83"/>
      <c r="B540" s="86"/>
      <c r="C540" s="85"/>
      <c r="D540" s="45"/>
      <c r="E540" s="122"/>
      <c r="F540" s="491" t="s">
        <v>413</v>
      </c>
      <c r="G540" s="491"/>
      <c r="H540" s="225"/>
      <c r="I540" s="28"/>
      <c r="J540" s="28"/>
      <c r="K540" s="28"/>
      <c r="L540" s="28"/>
      <c r="M540" s="28"/>
      <c r="N540" s="244"/>
      <c r="O540" s="149" t="s">
        <v>286</v>
      </c>
      <c r="P540" s="133" t="s">
        <v>472</v>
      </c>
      <c r="Q540" s="294" t="s">
        <v>309</v>
      </c>
      <c r="R540" s="142">
        <f t="shared" si="40"/>
        <v>20190052.59</v>
      </c>
      <c r="S540" s="328">
        <f t="shared" si="40"/>
        <v>19300346.550000001</v>
      </c>
      <c r="T540" s="262">
        <f t="shared" si="35"/>
        <v>95.593344613472354</v>
      </c>
    </row>
    <row r="541" spans="1:20" s="4" customFormat="1" ht="39.75" customHeight="1">
      <c r="A541" s="83"/>
      <c r="B541" s="86"/>
      <c r="C541" s="85"/>
      <c r="D541" s="45"/>
      <c r="E541" s="122"/>
      <c r="F541" s="491" t="s">
        <v>128</v>
      </c>
      <c r="G541" s="715"/>
      <c r="H541" s="143"/>
      <c r="I541" s="28"/>
      <c r="J541" s="28"/>
      <c r="K541" s="28"/>
      <c r="L541" s="28"/>
      <c r="M541" s="28"/>
      <c r="N541" s="244"/>
      <c r="O541" s="31" t="s">
        <v>286</v>
      </c>
      <c r="P541" s="133" t="s">
        <v>34</v>
      </c>
      <c r="Q541" s="294" t="s">
        <v>309</v>
      </c>
      <c r="R541" s="142">
        <f t="shared" si="40"/>
        <v>20190052.59</v>
      </c>
      <c r="S541" s="328">
        <f t="shared" si="40"/>
        <v>19300346.550000001</v>
      </c>
      <c r="T541" s="262">
        <f t="shared" si="35"/>
        <v>95.593344613472354</v>
      </c>
    </row>
    <row r="542" spans="1:20" s="4" customFormat="1" ht="84" customHeight="1">
      <c r="A542" s="83"/>
      <c r="B542" s="86"/>
      <c r="C542" s="85"/>
      <c r="D542" s="45"/>
      <c r="E542" s="122"/>
      <c r="F542" s="513" t="s">
        <v>127</v>
      </c>
      <c r="G542" s="703"/>
      <c r="H542" s="28"/>
      <c r="I542" s="28"/>
      <c r="J542" s="28"/>
      <c r="K542" s="28"/>
      <c r="L542" s="28"/>
      <c r="M542" s="28"/>
      <c r="N542" s="244"/>
      <c r="O542" s="133" t="s">
        <v>286</v>
      </c>
      <c r="P542" s="133" t="s">
        <v>27</v>
      </c>
      <c r="Q542" s="294" t="s">
        <v>309</v>
      </c>
      <c r="R542" s="142">
        <f>R543</f>
        <v>20190052.59</v>
      </c>
      <c r="S542" s="328">
        <f>S543</f>
        <v>19300346.550000001</v>
      </c>
      <c r="T542" s="262">
        <f t="shared" si="35"/>
        <v>95.593344613472354</v>
      </c>
    </row>
    <row r="543" spans="1:20" s="4" customFormat="1" ht="48" customHeight="1">
      <c r="A543" s="83"/>
      <c r="B543" s="86"/>
      <c r="C543" s="85"/>
      <c r="D543" s="45"/>
      <c r="E543" s="122"/>
      <c r="F543" s="495" t="s">
        <v>99</v>
      </c>
      <c r="G543" s="695"/>
      <c r="H543" s="28"/>
      <c r="I543" s="28"/>
      <c r="J543" s="28"/>
      <c r="K543" s="28"/>
      <c r="L543" s="28"/>
      <c r="M543" s="28"/>
      <c r="N543" s="244"/>
      <c r="O543" s="31" t="s">
        <v>286</v>
      </c>
      <c r="P543" s="133" t="s">
        <v>27</v>
      </c>
      <c r="Q543" s="294" t="s">
        <v>101</v>
      </c>
      <c r="R543" s="142">
        <f>R544</f>
        <v>20190052.59</v>
      </c>
      <c r="S543" s="328">
        <f>S544</f>
        <v>19300346.550000001</v>
      </c>
      <c r="T543" s="262">
        <f t="shared" si="35"/>
        <v>95.593344613472354</v>
      </c>
    </row>
    <row r="544" spans="1:20" s="4" customFormat="1" ht="27.75" customHeight="1">
      <c r="A544" s="83"/>
      <c r="B544" s="86"/>
      <c r="C544" s="85"/>
      <c r="D544" s="45"/>
      <c r="E544" s="122"/>
      <c r="F544" s="497" t="s">
        <v>100</v>
      </c>
      <c r="G544" s="696"/>
      <c r="H544" s="28"/>
      <c r="I544" s="28"/>
      <c r="J544" s="28"/>
      <c r="K544" s="28"/>
      <c r="L544" s="28"/>
      <c r="M544" s="28"/>
      <c r="N544" s="244"/>
      <c r="O544" s="133" t="s">
        <v>286</v>
      </c>
      <c r="P544" s="133" t="s">
        <v>27</v>
      </c>
      <c r="Q544" s="294" t="s">
        <v>490</v>
      </c>
      <c r="R544" s="142">
        <v>20190052.59</v>
      </c>
      <c r="S544" s="328">
        <v>19300346.550000001</v>
      </c>
      <c r="T544" s="262">
        <f t="shared" si="35"/>
        <v>95.593344613472354</v>
      </c>
    </row>
    <row r="545" spans="1:20" s="4" customFormat="1" ht="33.75" customHeight="1">
      <c r="A545" s="83"/>
      <c r="B545" s="86"/>
      <c r="C545" s="85"/>
      <c r="D545" s="45"/>
      <c r="E545" s="122"/>
      <c r="F545" s="682" t="s">
        <v>76</v>
      </c>
      <c r="G545" s="731"/>
      <c r="H545" s="307"/>
      <c r="I545" s="307"/>
      <c r="J545" s="307"/>
      <c r="K545" s="307"/>
      <c r="L545" s="307"/>
      <c r="M545" s="307"/>
      <c r="N545" s="308"/>
      <c r="O545" s="305" t="s">
        <v>77</v>
      </c>
      <c r="P545" s="305" t="s">
        <v>473</v>
      </c>
      <c r="Q545" s="369" t="s">
        <v>309</v>
      </c>
      <c r="R545" s="260">
        <f>R546</f>
        <v>100000</v>
      </c>
      <c r="S545" s="303">
        <f>S546</f>
        <v>100000</v>
      </c>
      <c r="T545" s="260">
        <f t="shared" si="35"/>
        <v>100</v>
      </c>
    </row>
    <row r="546" spans="1:20" s="4" customFormat="1" ht="33.75" customHeight="1">
      <c r="A546" s="83"/>
      <c r="B546" s="86"/>
      <c r="C546" s="85"/>
      <c r="D546" s="45"/>
      <c r="E546" s="122"/>
      <c r="F546" s="484" t="s">
        <v>412</v>
      </c>
      <c r="G546" s="485"/>
      <c r="H546" s="486"/>
      <c r="I546" s="307"/>
      <c r="J546" s="307"/>
      <c r="K546" s="307"/>
      <c r="L546" s="307"/>
      <c r="M546" s="304"/>
      <c r="N546" s="304"/>
      <c r="O546" s="306" t="s">
        <v>77</v>
      </c>
      <c r="P546" s="133" t="s">
        <v>471</v>
      </c>
      <c r="Q546" s="370" t="s">
        <v>309</v>
      </c>
      <c r="R546" s="262">
        <f>R547</f>
        <v>100000</v>
      </c>
      <c r="S546" s="302">
        <f>S547</f>
        <v>100000</v>
      </c>
      <c r="T546" s="262">
        <f t="shared" si="35"/>
        <v>100</v>
      </c>
    </row>
    <row r="547" spans="1:20" s="4" customFormat="1" ht="30" customHeight="1">
      <c r="A547" s="83"/>
      <c r="B547" s="86"/>
      <c r="C547" s="85"/>
      <c r="D547" s="45"/>
      <c r="E547" s="122"/>
      <c r="F547" s="486" t="s">
        <v>413</v>
      </c>
      <c r="G547" s="487"/>
      <c r="H547" s="25"/>
      <c r="I547" s="307"/>
      <c r="J547" s="307"/>
      <c r="K547" s="307"/>
      <c r="L547" s="307"/>
      <c r="M547" s="304"/>
      <c r="N547" s="304"/>
      <c r="O547" s="306" t="s">
        <v>77</v>
      </c>
      <c r="P547" s="133" t="s">
        <v>472</v>
      </c>
      <c r="Q547" s="370" t="s">
        <v>309</v>
      </c>
      <c r="R547" s="262">
        <f>R549</f>
        <v>100000</v>
      </c>
      <c r="S547" s="302">
        <f>S549</f>
        <v>100000</v>
      </c>
      <c r="T547" s="262">
        <f t="shared" si="35"/>
        <v>100</v>
      </c>
    </row>
    <row r="548" spans="1:20" s="4" customFormat="1" ht="44.25" customHeight="1">
      <c r="A548" s="83"/>
      <c r="B548" s="86"/>
      <c r="C548" s="85"/>
      <c r="D548" s="45"/>
      <c r="E548" s="122"/>
      <c r="F548" s="509" t="s">
        <v>78</v>
      </c>
      <c r="G548" s="727"/>
      <c r="H548" s="304"/>
      <c r="I548" s="307"/>
      <c r="J548" s="307"/>
      <c r="K548" s="307"/>
      <c r="L548" s="307"/>
      <c r="M548" s="304"/>
      <c r="N548" s="304"/>
      <c r="O548" s="306" t="s">
        <v>77</v>
      </c>
      <c r="P548" s="133" t="s">
        <v>34</v>
      </c>
      <c r="Q548" s="370" t="s">
        <v>309</v>
      </c>
      <c r="R548" s="262">
        <f t="shared" ref="R548:S550" si="41">R549</f>
        <v>100000</v>
      </c>
      <c r="S548" s="302">
        <f t="shared" si="41"/>
        <v>100000</v>
      </c>
      <c r="T548" s="262">
        <f t="shared" si="35"/>
        <v>100</v>
      </c>
    </row>
    <row r="549" spans="1:20" s="4" customFormat="1" ht="50.25" customHeight="1">
      <c r="A549" s="83"/>
      <c r="B549" s="86"/>
      <c r="C549" s="85"/>
      <c r="D549" s="45"/>
      <c r="E549" s="122"/>
      <c r="F549" s="511" t="s">
        <v>116</v>
      </c>
      <c r="G549" s="728"/>
      <c r="H549" s="304"/>
      <c r="I549" s="307"/>
      <c r="J549" s="307"/>
      <c r="K549" s="307"/>
      <c r="L549" s="307"/>
      <c r="M549" s="304"/>
      <c r="N549" s="304"/>
      <c r="O549" s="306" t="s">
        <v>77</v>
      </c>
      <c r="P549" s="306" t="s">
        <v>111</v>
      </c>
      <c r="Q549" s="370" t="s">
        <v>309</v>
      </c>
      <c r="R549" s="262">
        <f t="shared" si="41"/>
        <v>100000</v>
      </c>
      <c r="S549" s="302">
        <f t="shared" si="41"/>
        <v>100000</v>
      </c>
      <c r="T549" s="262">
        <f t="shared" si="35"/>
        <v>100</v>
      </c>
    </row>
    <row r="550" spans="1:20" s="4" customFormat="1" ht="51" customHeight="1">
      <c r="A550" s="83"/>
      <c r="B550" s="86"/>
      <c r="C550" s="85"/>
      <c r="D550" s="45"/>
      <c r="E550" s="122"/>
      <c r="F550" s="484" t="s">
        <v>243</v>
      </c>
      <c r="G550" s="674"/>
      <c r="H550" s="304"/>
      <c r="I550" s="307"/>
      <c r="J550" s="307"/>
      <c r="K550" s="307"/>
      <c r="L550" s="307"/>
      <c r="M550" s="304"/>
      <c r="N550" s="304"/>
      <c r="O550" s="306" t="s">
        <v>77</v>
      </c>
      <c r="P550" s="306" t="s">
        <v>111</v>
      </c>
      <c r="Q550" s="371">
        <v>600</v>
      </c>
      <c r="R550" s="262">
        <f t="shared" si="41"/>
        <v>100000</v>
      </c>
      <c r="S550" s="302">
        <f t="shared" si="41"/>
        <v>100000</v>
      </c>
      <c r="T550" s="262">
        <f t="shared" si="35"/>
        <v>100</v>
      </c>
    </row>
    <row r="551" spans="1:20" s="4" customFormat="1" ht="48" customHeight="1">
      <c r="A551" s="83"/>
      <c r="B551" s="86"/>
      <c r="C551" s="85"/>
      <c r="D551" s="45"/>
      <c r="E551" s="122"/>
      <c r="F551" s="505" t="s">
        <v>112</v>
      </c>
      <c r="G551" s="506"/>
      <c r="H551" s="304"/>
      <c r="I551" s="307"/>
      <c r="J551" s="307"/>
      <c r="K551" s="307"/>
      <c r="L551" s="307"/>
      <c r="M551" s="304"/>
      <c r="N551" s="304"/>
      <c r="O551" s="306" t="s">
        <v>77</v>
      </c>
      <c r="P551" s="306" t="s">
        <v>111</v>
      </c>
      <c r="Q551" s="371">
        <v>630</v>
      </c>
      <c r="R551" s="262">
        <v>100000</v>
      </c>
      <c r="S551" s="302">
        <v>100000</v>
      </c>
      <c r="T551" s="262">
        <f t="shared" si="35"/>
        <v>100</v>
      </c>
    </row>
    <row r="552" spans="1:20" s="102" customFormat="1" ht="32.25" customHeight="1">
      <c r="A552" s="99"/>
      <c r="B552" s="100" t="s">
        <v>285</v>
      </c>
      <c r="C552" s="101"/>
      <c r="D552" s="53"/>
      <c r="E552" s="123"/>
      <c r="F552" s="670" t="s">
        <v>285</v>
      </c>
      <c r="G552" s="671"/>
      <c r="H552" s="19" t="e">
        <f>#REF!+#REF!+#REF!+#REF!+H493</f>
        <v>#REF!</v>
      </c>
      <c r="I552" s="19" t="e">
        <f>#REF!+#REF!+#REF!+#REF!+I493</f>
        <v>#REF!</v>
      </c>
      <c r="J552" s="19" t="e">
        <f>#REF!+#REF!+#REF!+#REF!+J493</f>
        <v>#REF!</v>
      </c>
      <c r="K552" s="19" t="e">
        <f>#REF!+#REF!+#REF!+#REF!+K493</f>
        <v>#REF!</v>
      </c>
      <c r="L552" s="19" t="e">
        <f>#REF!+#REF!+#REF!+#REF!+L493</f>
        <v>#REF!</v>
      </c>
      <c r="M552" s="19" t="e">
        <f>#REF!+#REF!+#REF!+#REF!+M493</f>
        <v>#REF!</v>
      </c>
      <c r="N552" s="19" t="e">
        <f>#REF!+#REF!+#REF!+#REF!+N493</f>
        <v>#REF!</v>
      </c>
      <c r="O552" s="20" t="s">
        <v>264</v>
      </c>
      <c r="P552" s="31"/>
      <c r="Q552" s="168"/>
      <c r="R552" s="360">
        <f>R492+R532+R499+R545</f>
        <v>45705061.390000001</v>
      </c>
      <c r="S552" s="405">
        <f>S492+S532+S499+S545</f>
        <v>43803470.900000006</v>
      </c>
      <c r="T552" s="260">
        <f t="shared" si="35"/>
        <v>95.839431274856452</v>
      </c>
    </row>
    <row r="553" spans="1:20" s="102" customFormat="1" ht="25.5" customHeight="1">
      <c r="A553" s="99"/>
      <c r="B553" s="131"/>
      <c r="C553" s="132"/>
      <c r="D553" s="53"/>
      <c r="E553" s="123"/>
      <c r="F553" s="729" t="s">
        <v>406</v>
      </c>
      <c r="G553" s="730"/>
      <c r="H553" s="19"/>
      <c r="I553" s="19"/>
      <c r="J553" s="19"/>
      <c r="K553" s="19"/>
      <c r="L553" s="19"/>
      <c r="M553" s="19"/>
      <c r="N553" s="19"/>
      <c r="O553" s="20" t="s">
        <v>357</v>
      </c>
      <c r="Q553" s="168"/>
      <c r="R553" s="360"/>
      <c r="S553" s="405"/>
      <c r="T553" s="260"/>
    </row>
    <row r="554" spans="1:20" s="102" customFormat="1" ht="22.5" customHeight="1">
      <c r="A554" s="99"/>
      <c r="B554" s="131"/>
      <c r="C554" s="132"/>
      <c r="D554" s="53"/>
      <c r="E554" s="123"/>
      <c r="F554" s="729" t="s">
        <v>407</v>
      </c>
      <c r="G554" s="730"/>
      <c r="H554" s="19"/>
      <c r="I554" s="19"/>
      <c r="J554" s="19"/>
      <c r="K554" s="19"/>
      <c r="L554" s="19"/>
      <c r="M554" s="19"/>
      <c r="N554" s="19"/>
      <c r="O554" s="20" t="s">
        <v>356</v>
      </c>
      <c r="P554" s="20" t="s">
        <v>473</v>
      </c>
      <c r="Q554" s="351" t="s">
        <v>309</v>
      </c>
      <c r="R554" s="360">
        <f>R555</f>
        <v>600000</v>
      </c>
      <c r="S554" s="405">
        <f>S555</f>
        <v>599999.63</v>
      </c>
      <c r="T554" s="260">
        <f t="shared" si="35"/>
        <v>99.999938333333333</v>
      </c>
    </row>
    <row r="555" spans="1:20" s="102" customFormat="1" ht="54" customHeight="1">
      <c r="A555" s="99"/>
      <c r="B555" s="131"/>
      <c r="C555" s="132"/>
      <c r="D555" s="53"/>
      <c r="E555" s="123"/>
      <c r="F555" s="485" t="s">
        <v>216</v>
      </c>
      <c r="G555" s="674"/>
      <c r="H555" s="28"/>
      <c r="I555" s="28"/>
      <c r="J555" s="28"/>
      <c r="K555" s="28"/>
      <c r="L555" s="28"/>
      <c r="M555" s="28"/>
      <c r="N555" s="28"/>
      <c r="O555" s="31" t="s">
        <v>356</v>
      </c>
      <c r="P555" s="31" t="s">
        <v>492</v>
      </c>
      <c r="Q555" s="168" t="s">
        <v>309</v>
      </c>
      <c r="R555" s="143">
        <f>R556</f>
        <v>600000</v>
      </c>
      <c r="S555" s="242">
        <f>S556</f>
        <v>599999.63</v>
      </c>
      <c r="T555" s="262">
        <f t="shared" si="35"/>
        <v>99.999938333333333</v>
      </c>
    </row>
    <row r="556" spans="1:20" s="102" customFormat="1" ht="47.25" customHeight="1">
      <c r="A556" s="99"/>
      <c r="B556" s="131"/>
      <c r="C556" s="132"/>
      <c r="D556" s="53"/>
      <c r="E556" s="123"/>
      <c r="F556" s="484" t="s">
        <v>248</v>
      </c>
      <c r="G556" s="697"/>
      <c r="H556" s="28"/>
      <c r="I556" s="28"/>
      <c r="J556" s="28"/>
      <c r="K556" s="28"/>
      <c r="L556" s="28"/>
      <c r="M556" s="28"/>
      <c r="N556" s="28"/>
      <c r="O556" s="31" t="s">
        <v>356</v>
      </c>
      <c r="P556" s="31" t="s">
        <v>493</v>
      </c>
      <c r="Q556" s="168" t="s">
        <v>309</v>
      </c>
      <c r="R556" s="143">
        <f>R558</f>
        <v>600000</v>
      </c>
      <c r="S556" s="242">
        <f>S558</f>
        <v>599999.63</v>
      </c>
      <c r="T556" s="262">
        <f t="shared" si="35"/>
        <v>99.999938333333333</v>
      </c>
    </row>
    <row r="557" spans="1:20" s="102" customFormat="1" ht="47.25" customHeight="1">
      <c r="A557" s="99"/>
      <c r="B557" s="131"/>
      <c r="C557" s="132"/>
      <c r="D557" s="53"/>
      <c r="E557" s="123"/>
      <c r="F557" s="484" t="s">
        <v>215</v>
      </c>
      <c r="G557" s="674"/>
      <c r="H557" s="28"/>
      <c r="I557" s="28"/>
      <c r="J557" s="28"/>
      <c r="K557" s="28"/>
      <c r="L557" s="28"/>
      <c r="M557" s="28"/>
      <c r="N557" s="28"/>
      <c r="O557" s="31" t="s">
        <v>356</v>
      </c>
      <c r="P557" s="31" t="s">
        <v>155</v>
      </c>
      <c r="Q557" s="168" t="s">
        <v>309</v>
      </c>
      <c r="R557" s="143">
        <f t="shared" ref="R557:S559" si="42">R558</f>
        <v>600000</v>
      </c>
      <c r="S557" s="242">
        <f t="shared" si="42"/>
        <v>599999.63</v>
      </c>
      <c r="T557" s="262">
        <f t="shared" si="35"/>
        <v>99.999938333333333</v>
      </c>
    </row>
    <row r="558" spans="1:20" s="102" customFormat="1" ht="47.25" customHeight="1">
      <c r="A558" s="99"/>
      <c r="B558" s="131"/>
      <c r="C558" s="132"/>
      <c r="D558" s="53"/>
      <c r="E558" s="123"/>
      <c r="F558" s="484" t="s">
        <v>431</v>
      </c>
      <c r="G558" s="697"/>
      <c r="H558" s="28"/>
      <c r="I558" s="28"/>
      <c r="J558" s="28"/>
      <c r="K558" s="28"/>
      <c r="L558" s="28"/>
      <c r="M558" s="28"/>
      <c r="N558" s="28"/>
      <c r="O558" s="31" t="s">
        <v>356</v>
      </c>
      <c r="P558" s="31" t="s">
        <v>156</v>
      </c>
      <c r="Q558" s="168" t="s">
        <v>309</v>
      </c>
      <c r="R558" s="143">
        <f t="shared" si="42"/>
        <v>600000</v>
      </c>
      <c r="S558" s="242">
        <f t="shared" si="42"/>
        <v>599999.63</v>
      </c>
      <c r="T558" s="262">
        <f t="shared" si="35"/>
        <v>99.999938333333333</v>
      </c>
    </row>
    <row r="559" spans="1:20" s="102" customFormat="1" ht="36.75" customHeight="1">
      <c r="A559" s="99"/>
      <c r="B559" s="131"/>
      <c r="C559" s="132"/>
      <c r="D559" s="53"/>
      <c r="E559" s="123"/>
      <c r="F559" s="484" t="s">
        <v>380</v>
      </c>
      <c r="G559" s="674"/>
      <c r="H559" s="28"/>
      <c r="I559" s="28"/>
      <c r="J559" s="28"/>
      <c r="K559" s="28"/>
      <c r="L559" s="28"/>
      <c r="M559" s="28"/>
      <c r="N559" s="28"/>
      <c r="O559" s="31" t="s">
        <v>356</v>
      </c>
      <c r="P559" s="31" t="s">
        <v>156</v>
      </c>
      <c r="Q559" s="168" t="s">
        <v>379</v>
      </c>
      <c r="R559" s="143">
        <f t="shared" si="42"/>
        <v>600000</v>
      </c>
      <c r="S559" s="242">
        <f t="shared" si="42"/>
        <v>599999.63</v>
      </c>
      <c r="T559" s="262">
        <f t="shared" si="35"/>
        <v>99.999938333333333</v>
      </c>
    </row>
    <row r="560" spans="1:20" s="102" customFormat="1" ht="49.5" customHeight="1">
      <c r="A560" s="99"/>
      <c r="B560" s="131"/>
      <c r="C560" s="132"/>
      <c r="D560" s="53"/>
      <c r="E560" s="123"/>
      <c r="F560" s="484" t="s">
        <v>449</v>
      </c>
      <c r="G560" s="674"/>
      <c r="H560" s="28"/>
      <c r="I560" s="28"/>
      <c r="J560" s="28"/>
      <c r="K560" s="28"/>
      <c r="L560" s="28"/>
      <c r="M560" s="28"/>
      <c r="N560" s="28"/>
      <c r="O560" s="31" t="s">
        <v>356</v>
      </c>
      <c r="P560" s="31" t="s">
        <v>156</v>
      </c>
      <c r="Q560" s="168" t="s">
        <v>448</v>
      </c>
      <c r="R560" s="143">
        <v>600000</v>
      </c>
      <c r="S560" s="242">
        <v>599999.63</v>
      </c>
      <c r="T560" s="262">
        <f t="shared" si="35"/>
        <v>99.999938333333333</v>
      </c>
    </row>
    <row r="561" spans="1:20" s="102" customFormat="1" ht="21.75" customHeight="1">
      <c r="A561" s="99"/>
      <c r="B561" s="131"/>
      <c r="C561" s="132"/>
      <c r="D561" s="53"/>
      <c r="E561" s="123"/>
      <c r="F561" s="690" t="s">
        <v>535</v>
      </c>
      <c r="G561" s="691"/>
      <c r="H561" s="193"/>
      <c r="I561" s="19"/>
      <c r="J561" s="19"/>
      <c r="K561" s="19"/>
      <c r="L561" s="19"/>
      <c r="M561" s="19"/>
      <c r="N561" s="19"/>
      <c r="O561" s="20" t="s">
        <v>536</v>
      </c>
      <c r="P561" s="20" t="s">
        <v>473</v>
      </c>
      <c r="Q561" s="351" t="s">
        <v>309</v>
      </c>
      <c r="R561" s="192">
        <f>R562</f>
        <v>2595850</v>
      </c>
      <c r="S561" s="404">
        <f>S562</f>
        <v>2595850</v>
      </c>
      <c r="T561" s="260">
        <f t="shared" si="35"/>
        <v>100</v>
      </c>
    </row>
    <row r="562" spans="1:20" s="102" customFormat="1" ht="49.5" customHeight="1">
      <c r="A562" s="99"/>
      <c r="B562" s="131"/>
      <c r="C562" s="132"/>
      <c r="D562" s="53"/>
      <c r="E562" s="123"/>
      <c r="F562" s="484" t="s">
        <v>216</v>
      </c>
      <c r="G562" s="692"/>
      <c r="H562" s="134"/>
      <c r="I562" s="28"/>
      <c r="J562" s="28"/>
      <c r="K562" s="28"/>
      <c r="L562" s="28"/>
      <c r="M562" s="28"/>
      <c r="N562" s="28"/>
      <c r="O562" s="31" t="s">
        <v>536</v>
      </c>
      <c r="P562" s="31" t="s">
        <v>492</v>
      </c>
      <c r="Q562" s="168" t="s">
        <v>309</v>
      </c>
      <c r="R562" s="143">
        <f>R563</f>
        <v>2595850</v>
      </c>
      <c r="S562" s="242">
        <f>S563</f>
        <v>2595850</v>
      </c>
      <c r="T562" s="262">
        <f t="shared" si="35"/>
        <v>100</v>
      </c>
    </row>
    <row r="563" spans="1:20" s="102" customFormat="1" ht="49.5" customHeight="1">
      <c r="A563" s="99"/>
      <c r="B563" s="131"/>
      <c r="C563" s="132"/>
      <c r="D563" s="53"/>
      <c r="E563" s="123"/>
      <c r="F563" s="484" t="s">
        <v>526</v>
      </c>
      <c r="G563" s="692"/>
      <c r="H563" s="134"/>
      <c r="I563" s="28"/>
      <c r="J563" s="28"/>
      <c r="K563" s="28"/>
      <c r="L563" s="28"/>
      <c r="M563" s="28"/>
      <c r="N563" s="28"/>
      <c r="O563" s="31" t="s">
        <v>536</v>
      </c>
      <c r="P563" s="31" t="s">
        <v>491</v>
      </c>
      <c r="Q563" s="168" t="s">
        <v>309</v>
      </c>
      <c r="R563" s="143">
        <f>R564+R571</f>
        <v>2595850</v>
      </c>
      <c r="S563" s="242">
        <f>S564+S571</f>
        <v>2595850</v>
      </c>
      <c r="T563" s="262">
        <f t="shared" si="35"/>
        <v>100</v>
      </c>
    </row>
    <row r="564" spans="1:20" s="102" customFormat="1" ht="29.25" customHeight="1">
      <c r="A564" s="99"/>
      <c r="B564" s="131"/>
      <c r="C564" s="132"/>
      <c r="D564" s="53"/>
      <c r="E564" s="123"/>
      <c r="F564" s="484" t="s">
        <v>527</v>
      </c>
      <c r="G564" s="692"/>
      <c r="H564" s="134"/>
      <c r="I564" s="28"/>
      <c r="J564" s="28"/>
      <c r="K564" s="28"/>
      <c r="L564" s="28"/>
      <c r="M564" s="28"/>
      <c r="N564" s="28"/>
      <c r="O564" s="31" t="s">
        <v>536</v>
      </c>
      <c r="P564" s="31" t="s">
        <v>528</v>
      </c>
      <c r="Q564" s="168" t="s">
        <v>309</v>
      </c>
      <c r="R564" s="143">
        <f>R565+R568</f>
        <v>2450000</v>
      </c>
      <c r="S564" s="143">
        <f>S565+S568</f>
        <v>2450000</v>
      </c>
      <c r="T564" s="262">
        <f t="shared" si="35"/>
        <v>100</v>
      </c>
    </row>
    <row r="565" spans="1:20" s="102" customFormat="1" ht="93" customHeight="1">
      <c r="A565" s="99"/>
      <c r="B565" s="131"/>
      <c r="C565" s="132"/>
      <c r="D565" s="53"/>
      <c r="E565" s="123"/>
      <c r="F565" s="484" t="s">
        <v>529</v>
      </c>
      <c r="G565" s="503"/>
      <c r="H565" s="134"/>
      <c r="I565" s="28"/>
      <c r="J565" s="28"/>
      <c r="K565" s="28"/>
      <c r="L565" s="28"/>
      <c r="M565" s="28"/>
      <c r="N565" s="28"/>
      <c r="O565" s="31" t="s">
        <v>536</v>
      </c>
      <c r="P565" s="31" t="s">
        <v>530</v>
      </c>
      <c r="Q565" s="168" t="s">
        <v>309</v>
      </c>
      <c r="R565" s="143">
        <f>R566</f>
        <v>2376500</v>
      </c>
      <c r="S565" s="143">
        <f>S566</f>
        <v>2376500</v>
      </c>
      <c r="T565" s="262">
        <f t="shared" si="35"/>
        <v>100</v>
      </c>
    </row>
    <row r="566" spans="1:20" s="102" customFormat="1" ht="34.5" customHeight="1">
      <c r="A566" s="99"/>
      <c r="B566" s="131"/>
      <c r="C566" s="132"/>
      <c r="D566" s="53"/>
      <c r="E566" s="123"/>
      <c r="F566" s="484" t="s">
        <v>380</v>
      </c>
      <c r="G566" s="674"/>
      <c r="H566" s="134"/>
      <c r="I566" s="28"/>
      <c r="J566" s="28"/>
      <c r="K566" s="28"/>
      <c r="L566" s="28"/>
      <c r="M566" s="28"/>
      <c r="N566" s="28"/>
      <c r="O566" s="31" t="s">
        <v>536</v>
      </c>
      <c r="P566" s="31" t="s">
        <v>530</v>
      </c>
      <c r="Q566" s="168" t="s">
        <v>379</v>
      </c>
      <c r="R566" s="143">
        <f>R567</f>
        <v>2376500</v>
      </c>
      <c r="S566" s="242">
        <f>S567</f>
        <v>2376500</v>
      </c>
      <c r="T566" s="262">
        <f t="shared" si="35"/>
        <v>100</v>
      </c>
    </row>
    <row r="567" spans="1:20" s="102" customFormat="1" ht="54.75" customHeight="1">
      <c r="A567" s="99"/>
      <c r="B567" s="131"/>
      <c r="C567" s="132"/>
      <c r="D567" s="53"/>
      <c r="E567" s="123"/>
      <c r="F567" s="484" t="s">
        <v>449</v>
      </c>
      <c r="G567" s="674"/>
      <c r="H567" s="134"/>
      <c r="I567" s="28"/>
      <c r="J567" s="28"/>
      <c r="K567" s="28"/>
      <c r="L567" s="28"/>
      <c r="M567" s="28"/>
      <c r="N567" s="28"/>
      <c r="O567" s="31" t="s">
        <v>536</v>
      </c>
      <c r="P567" s="31" t="s">
        <v>530</v>
      </c>
      <c r="Q567" s="168" t="s">
        <v>448</v>
      </c>
      <c r="R567" s="143">
        <v>2376500</v>
      </c>
      <c r="S567" s="242">
        <v>2376500</v>
      </c>
      <c r="T567" s="262">
        <f t="shared" si="35"/>
        <v>100</v>
      </c>
    </row>
    <row r="568" spans="1:20" s="102" customFormat="1" ht="82.5" customHeight="1">
      <c r="A568" s="99"/>
      <c r="B568" s="131"/>
      <c r="C568" s="132"/>
      <c r="D568" s="53"/>
      <c r="E568" s="123"/>
      <c r="F568" s="497" t="s">
        <v>533</v>
      </c>
      <c r="G568" s="696"/>
      <c r="H568" s="134"/>
      <c r="I568" s="28"/>
      <c r="J568" s="28"/>
      <c r="K568" s="28"/>
      <c r="L568" s="28"/>
      <c r="M568" s="28"/>
      <c r="N568" s="28"/>
      <c r="O568" s="31" t="s">
        <v>536</v>
      </c>
      <c r="P568" s="31" t="s">
        <v>534</v>
      </c>
      <c r="Q568" s="168" t="s">
        <v>309</v>
      </c>
      <c r="R568" s="143">
        <f>R569</f>
        <v>73500</v>
      </c>
      <c r="S568" s="242">
        <f>S569</f>
        <v>73500</v>
      </c>
      <c r="T568" s="262">
        <f t="shared" si="35"/>
        <v>100</v>
      </c>
    </row>
    <row r="569" spans="1:20" s="102" customFormat="1" ht="30.75" customHeight="1">
      <c r="A569" s="99"/>
      <c r="B569" s="131"/>
      <c r="C569" s="132"/>
      <c r="D569" s="53"/>
      <c r="E569" s="123"/>
      <c r="F569" s="484" t="s">
        <v>380</v>
      </c>
      <c r="G569" s="674"/>
      <c r="H569" s="134"/>
      <c r="I569" s="28"/>
      <c r="J569" s="28"/>
      <c r="K569" s="28"/>
      <c r="L569" s="28"/>
      <c r="M569" s="28"/>
      <c r="N569" s="28"/>
      <c r="O569" s="31" t="s">
        <v>536</v>
      </c>
      <c r="P569" s="31" t="s">
        <v>534</v>
      </c>
      <c r="Q569" s="168" t="s">
        <v>379</v>
      </c>
      <c r="R569" s="143">
        <f>R570</f>
        <v>73500</v>
      </c>
      <c r="S569" s="242">
        <f>S570</f>
        <v>73500</v>
      </c>
      <c r="T569" s="262">
        <f t="shared" si="35"/>
        <v>100</v>
      </c>
    </row>
    <row r="570" spans="1:20" s="102" customFormat="1" ht="51.75" customHeight="1">
      <c r="A570" s="99"/>
      <c r="B570" s="131"/>
      <c r="C570" s="132"/>
      <c r="D570" s="53"/>
      <c r="E570" s="123"/>
      <c r="F570" s="484" t="s">
        <v>449</v>
      </c>
      <c r="G570" s="674"/>
      <c r="H570" s="134"/>
      <c r="I570" s="28"/>
      <c r="J570" s="28"/>
      <c r="K570" s="28"/>
      <c r="L570" s="28"/>
      <c r="M570" s="28"/>
      <c r="N570" s="28"/>
      <c r="O570" s="31" t="s">
        <v>536</v>
      </c>
      <c r="P570" s="31" t="s">
        <v>534</v>
      </c>
      <c r="Q570" s="168" t="s">
        <v>448</v>
      </c>
      <c r="R570" s="143">
        <v>73500</v>
      </c>
      <c r="S570" s="242">
        <v>73500</v>
      </c>
      <c r="T570" s="262">
        <f t="shared" si="35"/>
        <v>100</v>
      </c>
    </row>
    <row r="571" spans="1:20" s="102" customFormat="1" ht="35.25" customHeight="1">
      <c r="A571" s="99"/>
      <c r="B571" s="131"/>
      <c r="C571" s="132"/>
      <c r="D571" s="53"/>
      <c r="E571" s="123"/>
      <c r="F571" s="497" t="s">
        <v>537</v>
      </c>
      <c r="G571" s="499"/>
      <c r="H571" s="134"/>
      <c r="I571" s="28"/>
      <c r="J571" s="28"/>
      <c r="K571" s="28"/>
      <c r="L571" s="28"/>
      <c r="M571" s="28"/>
      <c r="N571" s="28"/>
      <c r="O571" s="31" t="s">
        <v>536</v>
      </c>
      <c r="P571" s="31" t="s">
        <v>538</v>
      </c>
      <c r="Q571" s="168" t="s">
        <v>309</v>
      </c>
      <c r="R571" s="143">
        <f>R573+R575</f>
        <v>145850</v>
      </c>
      <c r="S571" s="242">
        <f>S573+S575</f>
        <v>145850</v>
      </c>
      <c r="T571" s="262">
        <f t="shared" si="35"/>
        <v>100</v>
      </c>
    </row>
    <row r="572" spans="1:20" s="102" customFormat="1" ht="33" customHeight="1">
      <c r="A572" s="99"/>
      <c r="B572" s="131"/>
      <c r="C572" s="132"/>
      <c r="D572" s="53"/>
      <c r="E572" s="123"/>
      <c r="F572" s="500" t="s">
        <v>430</v>
      </c>
      <c r="G572" s="770"/>
      <c r="H572" s="134"/>
      <c r="I572" s="28"/>
      <c r="J572" s="28"/>
      <c r="K572" s="28"/>
      <c r="L572" s="28"/>
      <c r="M572" s="28"/>
      <c r="N572" s="28"/>
      <c r="O572" s="31" t="s">
        <v>536</v>
      </c>
      <c r="P572" s="31" t="s">
        <v>177</v>
      </c>
      <c r="Q572" s="168" t="s">
        <v>309</v>
      </c>
      <c r="R572" s="143">
        <f>R571</f>
        <v>145850</v>
      </c>
      <c r="S572" s="242">
        <f>S573+S575</f>
        <v>145850</v>
      </c>
      <c r="T572" s="262">
        <f t="shared" si="35"/>
        <v>100</v>
      </c>
    </row>
    <row r="573" spans="1:20" s="102" customFormat="1" ht="32.25" customHeight="1">
      <c r="A573" s="99"/>
      <c r="B573" s="131"/>
      <c r="C573" s="132"/>
      <c r="D573" s="53"/>
      <c r="E573" s="123"/>
      <c r="F573" s="484" t="s">
        <v>380</v>
      </c>
      <c r="G573" s="674"/>
      <c r="H573" s="134"/>
      <c r="I573" s="28"/>
      <c r="J573" s="28"/>
      <c r="K573" s="28"/>
      <c r="L573" s="28"/>
      <c r="M573" s="28"/>
      <c r="N573" s="28"/>
      <c r="O573" s="31" t="s">
        <v>536</v>
      </c>
      <c r="P573" s="31" t="s">
        <v>177</v>
      </c>
      <c r="Q573" s="168" t="s">
        <v>379</v>
      </c>
      <c r="R573" s="143">
        <f>R574</f>
        <v>5900</v>
      </c>
      <c r="S573" s="242">
        <f>S574</f>
        <v>5900</v>
      </c>
      <c r="T573" s="262">
        <f t="shared" si="35"/>
        <v>100</v>
      </c>
    </row>
    <row r="574" spans="1:20" s="102" customFormat="1" ht="32.25" customHeight="1">
      <c r="A574" s="99"/>
      <c r="B574" s="131"/>
      <c r="C574" s="132"/>
      <c r="D574" s="53"/>
      <c r="E574" s="123"/>
      <c r="F574" s="484" t="s">
        <v>449</v>
      </c>
      <c r="G574" s="674"/>
      <c r="H574" s="134"/>
      <c r="I574" s="28"/>
      <c r="J574" s="28"/>
      <c r="K574" s="28"/>
      <c r="L574" s="28"/>
      <c r="M574" s="28"/>
      <c r="N574" s="28"/>
      <c r="O574" s="31" t="s">
        <v>536</v>
      </c>
      <c r="P574" s="31" t="s">
        <v>177</v>
      </c>
      <c r="Q574" s="168" t="s">
        <v>448</v>
      </c>
      <c r="R574" s="143">
        <v>5900</v>
      </c>
      <c r="S574" s="242">
        <v>5900</v>
      </c>
      <c r="T574" s="262">
        <f t="shared" si="35"/>
        <v>100</v>
      </c>
    </row>
    <row r="575" spans="1:20" s="102" customFormat="1" ht="32.25" customHeight="1">
      <c r="A575" s="99"/>
      <c r="B575" s="131"/>
      <c r="C575" s="132"/>
      <c r="D575" s="53"/>
      <c r="E575" s="123"/>
      <c r="F575" s="495" t="s">
        <v>99</v>
      </c>
      <c r="G575" s="695"/>
      <c r="H575" s="134"/>
      <c r="I575" s="28"/>
      <c r="J575" s="28"/>
      <c r="K575" s="28"/>
      <c r="L575" s="28"/>
      <c r="M575" s="28"/>
      <c r="N575" s="28"/>
      <c r="O575" s="31" t="s">
        <v>536</v>
      </c>
      <c r="P575" s="31" t="s">
        <v>177</v>
      </c>
      <c r="Q575" s="168" t="s">
        <v>101</v>
      </c>
      <c r="R575" s="143">
        <f>R576</f>
        <v>139950</v>
      </c>
      <c r="S575" s="242">
        <f>S576</f>
        <v>139950</v>
      </c>
      <c r="T575" s="262">
        <f t="shared" si="35"/>
        <v>100</v>
      </c>
    </row>
    <row r="576" spans="1:20" s="102" customFormat="1" ht="32.25" customHeight="1">
      <c r="A576" s="99"/>
      <c r="B576" s="131"/>
      <c r="C576" s="132"/>
      <c r="D576" s="53"/>
      <c r="E576" s="123"/>
      <c r="F576" s="497" t="s">
        <v>100</v>
      </c>
      <c r="G576" s="696"/>
      <c r="H576" s="134"/>
      <c r="I576" s="28"/>
      <c r="J576" s="28"/>
      <c r="K576" s="28"/>
      <c r="L576" s="28"/>
      <c r="M576" s="28"/>
      <c r="N576" s="28"/>
      <c r="O576" s="31" t="s">
        <v>536</v>
      </c>
      <c r="P576" s="31" t="s">
        <v>177</v>
      </c>
      <c r="Q576" s="168" t="s">
        <v>490</v>
      </c>
      <c r="R576" s="143">
        <v>139950</v>
      </c>
      <c r="S576" s="143">
        <v>139950</v>
      </c>
      <c r="T576" s="262">
        <f t="shared" ref="T576:T606" si="43">S576/R576*100</f>
        <v>100</v>
      </c>
    </row>
    <row r="577" spans="1:20" s="102" customFormat="1" ht="32.25" customHeight="1">
      <c r="A577" s="99"/>
      <c r="B577" s="131"/>
      <c r="C577" s="132"/>
      <c r="D577" s="53"/>
      <c r="E577" s="123"/>
      <c r="F577" s="729" t="s">
        <v>366</v>
      </c>
      <c r="G577" s="494"/>
      <c r="H577" s="28"/>
      <c r="I577" s="28"/>
      <c r="J577" s="28"/>
      <c r="K577" s="28"/>
      <c r="L577" s="28"/>
      <c r="M577" s="28"/>
      <c r="N577" s="28"/>
      <c r="O577" s="20" t="s">
        <v>357</v>
      </c>
      <c r="P577" s="20"/>
      <c r="Q577" s="168"/>
      <c r="R577" s="140">
        <f>R554+R561</f>
        <v>3195850</v>
      </c>
      <c r="S577" s="373">
        <f>S554+S561</f>
        <v>3195849.63</v>
      </c>
      <c r="T577" s="260">
        <f t="shared" si="43"/>
        <v>99.999988422485416</v>
      </c>
    </row>
    <row r="578" spans="1:20" s="102" customFormat="1" ht="32.25" customHeight="1">
      <c r="A578" s="99"/>
      <c r="B578" s="131"/>
      <c r="C578" s="132"/>
      <c r="D578" s="53"/>
      <c r="E578" s="123"/>
      <c r="F578" s="729" t="s">
        <v>358</v>
      </c>
      <c r="G578" s="730"/>
      <c r="H578" s="28"/>
      <c r="I578" s="28"/>
      <c r="J578" s="28"/>
      <c r="K578" s="28"/>
      <c r="L578" s="28"/>
      <c r="M578" s="28"/>
      <c r="N578" s="28"/>
      <c r="O578" s="20"/>
      <c r="Q578" s="351"/>
      <c r="R578" s="140"/>
      <c r="S578" s="373"/>
      <c r="T578" s="260"/>
    </row>
    <row r="579" spans="1:20" s="102" customFormat="1" ht="28.5" customHeight="1">
      <c r="A579" s="99"/>
      <c r="B579" s="131"/>
      <c r="C579" s="132"/>
      <c r="D579" s="53"/>
      <c r="E579" s="123"/>
      <c r="F579" s="729" t="s">
        <v>93</v>
      </c>
      <c r="G579" s="734"/>
      <c r="H579" s="19"/>
      <c r="I579" s="19"/>
      <c r="J579" s="19"/>
      <c r="K579" s="19"/>
      <c r="L579" s="19"/>
      <c r="M579" s="19"/>
      <c r="N579" s="19"/>
      <c r="O579" s="20" t="s">
        <v>94</v>
      </c>
      <c r="P579" s="20" t="s">
        <v>473</v>
      </c>
      <c r="Q579" s="351" t="s">
        <v>309</v>
      </c>
      <c r="R579" s="140">
        <f t="shared" ref="R579:S584" si="44">R580</f>
        <v>600000</v>
      </c>
      <c r="S579" s="373">
        <f t="shared" si="44"/>
        <v>600000</v>
      </c>
      <c r="T579" s="260">
        <f t="shared" si="43"/>
        <v>100</v>
      </c>
    </row>
    <row r="580" spans="1:20" s="102" customFormat="1" ht="32.25" customHeight="1">
      <c r="A580" s="99"/>
      <c r="B580" s="131"/>
      <c r="C580" s="132"/>
      <c r="D580" s="53"/>
      <c r="E580" s="123"/>
      <c r="F580" s="484" t="s">
        <v>217</v>
      </c>
      <c r="G580" s="485"/>
      <c r="H580" s="486"/>
      <c r="I580" s="28"/>
      <c r="J580" s="28"/>
      <c r="K580" s="28"/>
      <c r="L580" s="28"/>
      <c r="M580" s="28"/>
      <c r="N580" s="28"/>
      <c r="O580" s="31" t="s">
        <v>94</v>
      </c>
      <c r="P580" s="31" t="s">
        <v>479</v>
      </c>
      <c r="Q580" s="168" t="s">
        <v>309</v>
      </c>
      <c r="R580" s="142">
        <f t="shared" si="44"/>
        <v>600000</v>
      </c>
      <c r="S580" s="328">
        <f t="shared" si="44"/>
        <v>600000</v>
      </c>
      <c r="T580" s="262">
        <f t="shared" si="43"/>
        <v>100</v>
      </c>
    </row>
    <row r="581" spans="1:20" s="102" customFormat="1" ht="32.25" customHeight="1">
      <c r="A581" s="99"/>
      <c r="B581" s="131"/>
      <c r="C581" s="132"/>
      <c r="D581" s="53"/>
      <c r="E581" s="123"/>
      <c r="F581" s="486" t="s">
        <v>171</v>
      </c>
      <c r="G581" s="487"/>
      <c r="H581" s="25"/>
      <c r="I581" s="28"/>
      <c r="J581" s="28"/>
      <c r="K581" s="28"/>
      <c r="L581" s="28"/>
      <c r="M581" s="28"/>
      <c r="N581" s="28"/>
      <c r="O581" s="31" t="s">
        <v>94</v>
      </c>
      <c r="P581" s="31" t="s">
        <v>510</v>
      </c>
      <c r="Q581" s="168" t="s">
        <v>309</v>
      </c>
      <c r="R581" s="142">
        <f t="shared" si="44"/>
        <v>600000</v>
      </c>
      <c r="S581" s="328">
        <f t="shared" si="44"/>
        <v>600000</v>
      </c>
      <c r="T581" s="262">
        <f t="shared" si="43"/>
        <v>100</v>
      </c>
    </row>
    <row r="582" spans="1:20" s="102" customFormat="1" ht="39" customHeight="1">
      <c r="A582" s="99"/>
      <c r="B582" s="131"/>
      <c r="C582" s="132"/>
      <c r="D582" s="53"/>
      <c r="E582" s="123"/>
      <c r="F582" s="482" t="s">
        <v>96</v>
      </c>
      <c r="G582" s="719"/>
      <c r="H582" s="290"/>
      <c r="I582" s="28"/>
      <c r="J582" s="28"/>
      <c r="K582" s="28"/>
      <c r="L582" s="28"/>
      <c r="M582" s="28"/>
      <c r="N582" s="28"/>
      <c r="O582" s="31" t="s">
        <v>94</v>
      </c>
      <c r="P582" s="31" t="s">
        <v>43</v>
      </c>
      <c r="Q582" s="168" t="s">
        <v>309</v>
      </c>
      <c r="R582" s="142">
        <f t="shared" si="44"/>
        <v>600000</v>
      </c>
      <c r="S582" s="328">
        <f t="shared" si="44"/>
        <v>600000</v>
      </c>
      <c r="T582" s="262">
        <f t="shared" si="43"/>
        <v>100</v>
      </c>
    </row>
    <row r="583" spans="1:20" s="102" customFormat="1" ht="66.75" customHeight="1">
      <c r="A583" s="99"/>
      <c r="B583" s="131"/>
      <c r="C583" s="132"/>
      <c r="D583" s="53"/>
      <c r="E583" s="123"/>
      <c r="F583" s="482" t="s">
        <v>95</v>
      </c>
      <c r="G583" s="719"/>
      <c r="H583" s="290"/>
      <c r="I583" s="28"/>
      <c r="J583" s="28"/>
      <c r="K583" s="28"/>
      <c r="L583" s="28"/>
      <c r="M583" s="28"/>
      <c r="N583" s="28"/>
      <c r="O583" s="31" t="s">
        <v>94</v>
      </c>
      <c r="P583" s="31" t="s">
        <v>97</v>
      </c>
      <c r="Q583" s="168" t="s">
        <v>309</v>
      </c>
      <c r="R583" s="142">
        <f t="shared" si="44"/>
        <v>600000</v>
      </c>
      <c r="S583" s="328">
        <f t="shared" si="44"/>
        <v>600000</v>
      </c>
      <c r="T583" s="262">
        <f t="shared" si="43"/>
        <v>100</v>
      </c>
    </row>
    <row r="584" spans="1:20" s="102" customFormat="1" ht="54" customHeight="1">
      <c r="A584" s="99"/>
      <c r="B584" s="131"/>
      <c r="C584" s="132"/>
      <c r="D584" s="53"/>
      <c r="E584" s="123"/>
      <c r="F584" s="487" t="s">
        <v>243</v>
      </c>
      <c r="G584" s="487"/>
      <c r="H584" s="290"/>
      <c r="I584" s="28"/>
      <c r="J584" s="28"/>
      <c r="K584" s="28"/>
      <c r="L584" s="28"/>
      <c r="M584" s="28"/>
      <c r="N584" s="28"/>
      <c r="O584" s="31" t="s">
        <v>94</v>
      </c>
      <c r="P584" s="31" t="s">
        <v>97</v>
      </c>
      <c r="Q584" s="168" t="s">
        <v>369</v>
      </c>
      <c r="R584" s="142">
        <f t="shared" si="44"/>
        <v>600000</v>
      </c>
      <c r="S584" s="328">
        <f t="shared" si="44"/>
        <v>600000</v>
      </c>
      <c r="T584" s="262">
        <f t="shared" si="43"/>
        <v>100</v>
      </c>
    </row>
    <row r="585" spans="1:20" s="102" customFormat="1" ht="30" customHeight="1">
      <c r="A585" s="99"/>
      <c r="B585" s="131"/>
      <c r="C585" s="132"/>
      <c r="D585" s="53"/>
      <c r="E585" s="123"/>
      <c r="F585" s="491" t="s">
        <v>456</v>
      </c>
      <c r="G585" s="677"/>
      <c r="H585" s="28"/>
      <c r="I585" s="28"/>
      <c r="J585" s="28"/>
      <c r="K585" s="28"/>
      <c r="L585" s="28"/>
      <c r="M585" s="28"/>
      <c r="N585" s="28"/>
      <c r="O585" s="31" t="s">
        <v>94</v>
      </c>
      <c r="P585" s="31" t="s">
        <v>97</v>
      </c>
      <c r="Q585" s="168" t="s">
        <v>370</v>
      </c>
      <c r="R585" s="142">
        <v>600000</v>
      </c>
      <c r="S585" s="328">
        <v>600000</v>
      </c>
      <c r="T585" s="262">
        <f t="shared" si="43"/>
        <v>100</v>
      </c>
    </row>
    <row r="586" spans="1:20" s="102" customFormat="1" ht="21" customHeight="1">
      <c r="A586" s="99"/>
      <c r="B586" s="131"/>
      <c r="C586" s="132"/>
      <c r="D586" s="53"/>
      <c r="E586" s="123"/>
      <c r="F586" s="729" t="s">
        <v>408</v>
      </c>
      <c r="G586" s="730"/>
      <c r="H586" s="19"/>
      <c r="I586" s="19"/>
      <c r="J586" s="19"/>
      <c r="K586" s="19"/>
      <c r="L586" s="19"/>
      <c r="M586" s="19"/>
      <c r="N586" s="19"/>
      <c r="O586" s="20" t="s">
        <v>360</v>
      </c>
      <c r="P586" s="20" t="s">
        <v>473</v>
      </c>
      <c r="Q586" s="351" t="s">
        <v>309</v>
      </c>
      <c r="R586" s="140">
        <f t="shared" ref="R586:S588" si="45">R587</f>
        <v>902200.38</v>
      </c>
      <c r="S586" s="373">
        <f t="shared" si="45"/>
        <v>864430.38</v>
      </c>
      <c r="T586" s="260">
        <f t="shared" si="43"/>
        <v>95.813568599915683</v>
      </c>
    </row>
    <row r="587" spans="1:20" s="102" customFormat="1" ht="36.75" customHeight="1">
      <c r="A587" s="99"/>
      <c r="B587" s="131"/>
      <c r="C587" s="132"/>
      <c r="D587" s="53"/>
      <c r="E587" s="123"/>
      <c r="F587" s="482" t="s">
        <v>217</v>
      </c>
      <c r="G587" s="494"/>
      <c r="H587" s="28"/>
      <c r="I587" s="28"/>
      <c r="J587" s="28"/>
      <c r="K587" s="28"/>
      <c r="L587" s="28"/>
      <c r="M587" s="28"/>
      <c r="N587" s="28"/>
      <c r="O587" s="31" t="s">
        <v>360</v>
      </c>
      <c r="P587" s="31" t="s">
        <v>479</v>
      </c>
      <c r="Q587" s="168" t="s">
        <v>309</v>
      </c>
      <c r="R587" s="142">
        <f t="shared" si="45"/>
        <v>902200.38</v>
      </c>
      <c r="S587" s="328">
        <f t="shared" si="45"/>
        <v>864430.38</v>
      </c>
      <c r="T587" s="262">
        <f t="shared" si="43"/>
        <v>95.813568599915683</v>
      </c>
    </row>
    <row r="588" spans="1:20" s="102" customFormat="1" ht="33" customHeight="1">
      <c r="A588" s="99"/>
      <c r="B588" s="131"/>
      <c r="C588" s="132"/>
      <c r="D588" s="53"/>
      <c r="E588" s="123"/>
      <c r="F588" s="482" t="s">
        <v>208</v>
      </c>
      <c r="G588" s="719"/>
      <c r="H588" s="28"/>
      <c r="I588" s="28"/>
      <c r="J588" s="28"/>
      <c r="K588" s="28"/>
      <c r="L588" s="28"/>
      <c r="M588" s="28"/>
      <c r="N588" s="28"/>
      <c r="O588" s="31" t="s">
        <v>360</v>
      </c>
      <c r="P588" s="31" t="s">
        <v>510</v>
      </c>
      <c r="Q588" s="168" t="s">
        <v>309</v>
      </c>
      <c r="R588" s="142">
        <f t="shared" si="45"/>
        <v>902200.38</v>
      </c>
      <c r="S588" s="328">
        <f t="shared" si="45"/>
        <v>864430.38</v>
      </c>
      <c r="T588" s="262">
        <f t="shared" si="43"/>
        <v>95.813568599915683</v>
      </c>
    </row>
    <row r="589" spans="1:20" s="102" customFormat="1" ht="51.75" customHeight="1">
      <c r="A589" s="99"/>
      <c r="B589" s="131"/>
      <c r="C589" s="132"/>
      <c r="D589" s="53"/>
      <c r="E589" s="123"/>
      <c r="F589" s="482" t="s">
        <v>218</v>
      </c>
      <c r="G589" s="719"/>
      <c r="H589" s="28"/>
      <c r="I589" s="28"/>
      <c r="J589" s="28"/>
      <c r="K589" s="28"/>
      <c r="L589" s="28"/>
      <c r="M589" s="28"/>
      <c r="N589" s="28"/>
      <c r="O589" s="31" t="s">
        <v>360</v>
      </c>
      <c r="P589" s="31" t="s">
        <v>43</v>
      </c>
      <c r="Q589" s="168" t="s">
        <v>309</v>
      </c>
      <c r="R589" s="142">
        <f>R590+R593</f>
        <v>902200.38</v>
      </c>
      <c r="S589" s="328">
        <f>S590+S593</f>
        <v>864430.38</v>
      </c>
      <c r="T589" s="262">
        <f t="shared" si="43"/>
        <v>95.813568599915683</v>
      </c>
    </row>
    <row r="590" spans="1:20" s="102" customFormat="1" ht="54" customHeight="1">
      <c r="A590" s="99"/>
      <c r="B590" s="131"/>
      <c r="C590" s="132"/>
      <c r="D590" s="53"/>
      <c r="E590" s="123"/>
      <c r="F590" s="487" t="s">
        <v>420</v>
      </c>
      <c r="G590" s="487"/>
      <c r="H590" s="28"/>
      <c r="I590" s="28"/>
      <c r="J590" s="28"/>
      <c r="K590" s="28"/>
      <c r="L590" s="28"/>
      <c r="M590" s="28"/>
      <c r="N590" s="28"/>
      <c r="O590" s="31" t="s">
        <v>360</v>
      </c>
      <c r="P590" s="31" t="s">
        <v>157</v>
      </c>
      <c r="Q590" s="168" t="s">
        <v>309</v>
      </c>
      <c r="R590" s="142">
        <f>R591</f>
        <v>347200.38</v>
      </c>
      <c r="S590" s="328">
        <f>S591</f>
        <v>347200.38</v>
      </c>
      <c r="T590" s="262">
        <f t="shared" si="43"/>
        <v>100</v>
      </c>
    </row>
    <row r="591" spans="1:20" s="102" customFormat="1" ht="53.25" customHeight="1">
      <c r="A591" s="99"/>
      <c r="B591" s="131"/>
      <c r="C591" s="132"/>
      <c r="D591" s="53"/>
      <c r="E591" s="123"/>
      <c r="F591" s="487" t="s">
        <v>243</v>
      </c>
      <c r="G591" s="487"/>
      <c r="H591" s="28"/>
      <c r="I591" s="28"/>
      <c r="J591" s="28"/>
      <c r="K591" s="28"/>
      <c r="L591" s="28"/>
      <c r="M591" s="28"/>
      <c r="N591" s="28"/>
      <c r="O591" s="31" t="s">
        <v>360</v>
      </c>
      <c r="P591" s="31" t="s">
        <v>157</v>
      </c>
      <c r="Q591" s="168" t="s">
        <v>369</v>
      </c>
      <c r="R591" s="142">
        <f>R592</f>
        <v>347200.38</v>
      </c>
      <c r="S591" s="328">
        <f>S592</f>
        <v>347200.38</v>
      </c>
      <c r="T591" s="262">
        <f t="shared" si="43"/>
        <v>100</v>
      </c>
    </row>
    <row r="592" spans="1:20" s="102" customFormat="1" ht="21.75" customHeight="1">
      <c r="A592" s="99"/>
      <c r="B592" s="131"/>
      <c r="C592" s="132"/>
      <c r="D592" s="53"/>
      <c r="E592" s="123"/>
      <c r="F592" s="484" t="s">
        <v>453</v>
      </c>
      <c r="G592" s="674"/>
      <c r="H592" s="28"/>
      <c r="I592" s="28"/>
      <c r="J592" s="28"/>
      <c r="K592" s="28"/>
      <c r="L592" s="28"/>
      <c r="M592" s="28"/>
      <c r="N592" s="28"/>
      <c r="O592" s="31" t="s">
        <v>360</v>
      </c>
      <c r="P592" s="31" t="s">
        <v>157</v>
      </c>
      <c r="Q592" s="168" t="s">
        <v>452</v>
      </c>
      <c r="R592" s="328">
        <v>347200.38</v>
      </c>
      <c r="S592" s="328">
        <v>347200.38</v>
      </c>
      <c r="T592" s="262">
        <f t="shared" si="43"/>
        <v>100</v>
      </c>
    </row>
    <row r="593" spans="1:20" s="102" customFormat="1" ht="33.75" customHeight="1">
      <c r="A593" s="99"/>
      <c r="B593" s="131"/>
      <c r="C593" s="132"/>
      <c r="D593" s="53"/>
      <c r="E593" s="123"/>
      <c r="F593" s="491" t="s">
        <v>141</v>
      </c>
      <c r="G593" s="491"/>
      <c r="H593" s="28"/>
      <c r="I593" s="28"/>
      <c r="J593" s="28"/>
      <c r="K593" s="28"/>
      <c r="L593" s="28"/>
      <c r="M593" s="28"/>
      <c r="N593" s="28"/>
      <c r="O593" s="133" t="s">
        <v>360</v>
      </c>
      <c r="P593" s="133" t="s">
        <v>115</v>
      </c>
      <c r="Q593" s="294" t="s">
        <v>309</v>
      </c>
      <c r="R593" s="142">
        <f>R594</f>
        <v>555000</v>
      </c>
      <c r="S593" s="328">
        <f>S594</f>
        <v>517230</v>
      </c>
      <c r="T593" s="262">
        <f t="shared" si="43"/>
        <v>93.194594594594591</v>
      </c>
    </row>
    <row r="594" spans="1:20" s="102" customFormat="1" ht="38.25" customHeight="1">
      <c r="A594" s="99"/>
      <c r="B594" s="131"/>
      <c r="C594" s="132"/>
      <c r="D594" s="53"/>
      <c r="E594" s="123"/>
      <c r="F594" s="491" t="s">
        <v>380</v>
      </c>
      <c r="G594" s="715"/>
      <c r="H594" s="28"/>
      <c r="I594" s="28"/>
      <c r="J594" s="28"/>
      <c r="K594" s="28"/>
      <c r="L594" s="28"/>
      <c r="M594" s="28"/>
      <c r="N594" s="28"/>
      <c r="O594" s="133" t="s">
        <v>360</v>
      </c>
      <c r="P594" s="133" t="s">
        <v>115</v>
      </c>
      <c r="Q594" s="294" t="s">
        <v>379</v>
      </c>
      <c r="R594" s="142">
        <f>R595</f>
        <v>555000</v>
      </c>
      <c r="S594" s="328">
        <f>S595</f>
        <v>517230</v>
      </c>
      <c r="T594" s="262">
        <f t="shared" si="43"/>
        <v>93.194594594594591</v>
      </c>
    </row>
    <row r="595" spans="1:20" s="102" customFormat="1" ht="50.25" customHeight="1">
      <c r="A595" s="99"/>
      <c r="B595" s="131"/>
      <c r="C595" s="132"/>
      <c r="D595" s="53"/>
      <c r="E595" s="123"/>
      <c r="F595" s="491" t="s">
        <v>449</v>
      </c>
      <c r="G595" s="677"/>
      <c r="H595" s="28"/>
      <c r="I595" s="28"/>
      <c r="J595" s="28"/>
      <c r="K595" s="28"/>
      <c r="L595" s="28"/>
      <c r="M595" s="28"/>
      <c r="N595" s="28"/>
      <c r="O595" s="133" t="s">
        <v>360</v>
      </c>
      <c r="P595" s="133" t="s">
        <v>115</v>
      </c>
      <c r="Q595" s="294" t="s">
        <v>448</v>
      </c>
      <c r="R595" s="142">
        <v>555000</v>
      </c>
      <c r="S595" s="328">
        <v>517230</v>
      </c>
      <c r="T595" s="262">
        <f t="shared" si="43"/>
        <v>93.194594594594591</v>
      </c>
    </row>
    <row r="596" spans="1:20" s="102" customFormat="1" ht="32.25" customHeight="1">
      <c r="A596" s="99"/>
      <c r="B596" s="131"/>
      <c r="C596" s="132"/>
      <c r="D596" s="53"/>
      <c r="E596" s="123"/>
      <c r="F596" s="729" t="s">
        <v>371</v>
      </c>
      <c r="G596" s="494"/>
      <c r="H596" s="19"/>
      <c r="I596" s="19"/>
      <c r="J596" s="19"/>
      <c r="K596" s="19"/>
      <c r="L596" s="19"/>
      <c r="M596" s="19"/>
      <c r="N596" s="19"/>
      <c r="O596" s="20" t="s">
        <v>359</v>
      </c>
      <c r="P596" s="31"/>
      <c r="Q596" s="168"/>
      <c r="R596" s="360">
        <f>R586+R579</f>
        <v>1502200.38</v>
      </c>
      <c r="S596" s="405">
        <f>S586+S579</f>
        <v>1464430.38</v>
      </c>
      <c r="T596" s="260">
        <f t="shared" si="43"/>
        <v>97.485688294127584</v>
      </c>
    </row>
    <row r="597" spans="1:20" s="102" customFormat="1" ht="65.25" customHeight="1">
      <c r="A597" s="99"/>
      <c r="B597" s="131"/>
      <c r="C597" s="132"/>
      <c r="D597" s="53"/>
      <c r="E597" s="123"/>
      <c r="F597" s="670" t="s">
        <v>325</v>
      </c>
      <c r="G597" s="671"/>
      <c r="H597" s="19" t="e">
        <f>H603+#REF!+#REF!+#REF!</f>
        <v>#REF!</v>
      </c>
      <c r="I597" s="19" t="e">
        <f>I603+#REF!+#REF!+#REF!</f>
        <v>#REF!</v>
      </c>
      <c r="J597" s="19" t="e">
        <f>J603+#REF!+#REF!+#REF!</f>
        <v>#REF!</v>
      </c>
      <c r="K597" s="19" t="e">
        <f>K603+#REF!+#REF!+#REF!</f>
        <v>#REF!</v>
      </c>
      <c r="L597" s="19" t="e">
        <f>L603+#REF!+#REF!+#REF!</f>
        <v>#REF!</v>
      </c>
      <c r="M597" s="19" t="e">
        <f>M603+#REF!+#REF!+#REF!</f>
        <v>#REF!</v>
      </c>
      <c r="N597" s="19" t="e">
        <f>N603+#REF!+#REF!+#REF!</f>
        <v>#REF!</v>
      </c>
      <c r="O597" s="20"/>
      <c r="Q597" s="168"/>
      <c r="R597" s="192"/>
      <c r="S597" s="404"/>
      <c r="T597" s="260"/>
    </row>
    <row r="598" spans="1:20" s="102" customFormat="1" ht="48" customHeight="1">
      <c r="A598" s="99"/>
      <c r="B598" s="131"/>
      <c r="C598" s="132"/>
      <c r="D598" s="53"/>
      <c r="E598" s="123"/>
      <c r="F598" s="729" t="s">
        <v>361</v>
      </c>
      <c r="G598" s="719"/>
      <c r="H598" s="19"/>
      <c r="I598" s="19"/>
      <c r="J598" s="19"/>
      <c r="K598" s="19"/>
      <c r="L598" s="19"/>
      <c r="M598" s="19"/>
      <c r="N598" s="19"/>
      <c r="O598" s="20" t="s">
        <v>363</v>
      </c>
      <c r="P598" s="20" t="s">
        <v>473</v>
      </c>
      <c r="Q598" s="351" t="s">
        <v>309</v>
      </c>
      <c r="R598" s="192">
        <f>R599</f>
        <v>2975728.66</v>
      </c>
      <c r="S598" s="404">
        <f>S599</f>
        <v>2975728.66</v>
      </c>
      <c r="T598" s="260">
        <f t="shared" si="43"/>
        <v>100</v>
      </c>
    </row>
    <row r="599" spans="1:20" s="102" customFormat="1" ht="32.25" customHeight="1">
      <c r="A599" s="99"/>
      <c r="B599" s="131"/>
      <c r="C599" s="132"/>
      <c r="D599" s="53"/>
      <c r="E599" s="123"/>
      <c r="F599" s="484" t="s">
        <v>412</v>
      </c>
      <c r="G599" s="485"/>
      <c r="H599" s="486"/>
      <c r="I599" s="28"/>
      <c r="J599" s="28"/>
      <c r="K599" s="28"/>
      <c r="L599" s="28"/>
      <c r="M599" s="28"/>
      <c r="N599" s="28"/>
      <c r="O599" s="31" t="s">
        <v>363</v>
      </c>
      <c r="P599" s="133" t="s">
        <v>471</v>
      </c>
      <c r="Q599" s="168" t="s">
        <v>309</v>
      </c>
      <c r="R599" s="143">
        <f>R603</f>
        <v>2975728.66</v>
      </c>
      <c r="S599" s="242">
        <f>S603</f>
        <v>2975728.66</v>
      </c>
      <c r="T599" s="262">
        <f t="shared" si="43"/>
        <v>100</v>
      </c>
    </row>
    <row r="600" spans="1:20" s="102" customFormat="1" ht="32.25" customHeight="1">
      <c r="A600" s="99"/>
      <c r="B600" s="131"/>
      <c r="C600" s="132"/>
      <c r="D600" s="53"/>
      <c r="E600" s="123"/>
      <c r="F600" s="486" t="s">
        <v>413</v>
      </c>
      <c r="G600" s="487"/>
      <c r="H600" s="25"/>
      <c r="I600" s="28"/>
      <c r="J600" s="28"/>
      <c r="K600" s="28"/>
      <c r="L600" s="28"/>
      <c r="M600" s="28"/>
      <c r="N600" s="28"/>
      <c r="O600" s="31" t="s">
        <v>363</v>
      </c>
      <c r="P600" s="133" t="s">
        <v>472</v>
      </c>
      <c r="Q600" s="168" t="s">
        <v>309</v>
      </c>
      <c r="R600" s="143">
        <f>R603</f>
        <v>2975728.66</v>
      </c>
      <c r="S600" s="242">
        <f>S603</f>
        <v>2975728.66</v>
      </c>
      <c r="T600" s="262">
        <f t="shared" si="43"/>
        <v>100</v>
      </c>
    </row>
    <row r="601" spans="1:20" s="102" customFormat="1" ht="51" customHeight="1">
      <c r="A601" s="99"/>
      <c r="B601" s="131"/>
      <c r="C601" s="132"/>
      <c r="D601" s="53"/>
      <c r="E601" s="123"/>
      <c r="F601" s="484" t="s">
        <v>219</v>
      </c>
      <c r="G601" s="674"/>
      <c r="H601" s="290"/>
      <c r="I601" s="28"/>
      <c r="J601" s="28"/>
      <c r="K601" s="28"/>
      <c r="L601" s="28"/>
      <c r="M601" s="28"/>
      <c r="N601" s="28"/>
      <c r="O601" s="31" t="s">
        <v>363</v>
      </c>
      <c r="P601" s="133" t="s">
        <v>34</v>
      </c>
      <c r="Q601" s="168" t="s">
        <v>309</v>
      </c>
      <c r="R601" s="143">
        <f t="shared" ref="R601:S603" si="46">R602</f>
        <v>2975728.66</v>
      </c>
      <c r="S601" s="242">
        <f t="shared" si="46"/>
        <v>2975728.66</v>
      </c>
      <c r="T601" s="262">
        <f t="shared" si="43"/>
        <v>100</v>
      </c>
    </row>
    <row r="602" spans="1:20" s="102" customFormat="1" ht="32.25" customHeight="1">
      <c r="A602" s="99"/>
      <c r="B602" s="131"/>
      <c r="C602" s="132"/>
      <c r="D602" s="53"/>
      <c r="E602" s="123"/>
      <c r="F602" s="489" t="s">
        <v>327</v>
      </c>
      <c r="G602" s="490"/>
      <c r="H602" s="148"/>
      <c r="I602" s="28"/>
      <c r="J602" s="28"/>
      <c r="K602" s="28"/>
      <c r="L602" s="28"/>
      <c r="M602" s="28"/>
      <c r="N602" s="28"/>
      <c r="O602" s="31" t="s">
        <v>363</v>
      </c>
      <c r="P602" s="31" t="s">
        <v>158</v>
      </c>
      <c r="Q602" s="168" t="s">
        <v>309</v>
      </c>
      <c r="R602" s="143">
        <f t="shared" si="46"/>
        <v>2975728.66</v>
      </c>
      <c r="S602" s="242">
        <f t="shared" si="46"/>
        <v>2975728.66</v>
      </c>
      <c r="T602" s="262">
        <f t="shared" si="43"/>
        <v>100</v>
      </c>
    </row>
    <row r="603" spans="1:20" s="102" customFormat="1" ht="35.25" customHeight="1">
      <c r="A603" s="99"/>
      <c r="B603" s="131"/>
      <c r="C603" s="132"/>
      <c r="D603" s="53"/>
      <c r="E603" s="123"/>
      <c r="F603" s="475" t="s">
        <v>250</v>
      </c>
      <c r="G603" s="475"/>
      <c r="H603" s="143">
        <v>23726</v>
      </c>
      <c r="I603" s="134"/>
      <c r="J603" s="28"/>
      <c r="K603" s="28">
        <v>-19531</v>
      </c>
      <c r="L603" s="28"/>
      <c r="M603" s="28">
        <f>H603+I603+J603+K603+L603</f>
        <v>4195</v>
      </c>
      <c r="N603" s="28">
        <f>M603-H603</f>
        <v>-19531</v>
      </c>
      <c r="O603" s="31" t="s">
        <v>363</v>
      </c>
      <c r="P603" s="31" t="s">
        <v>158</v>
      </c>
      <c r="Q603" s="168" t="s">
        <v>409</v>
      </c>
      <c r="R603" s="142">
        <f t="shared" si="46"/>
        <v>2975728.66</v>
      </c>
      <c r="S603" s="328">
        <f t="shared" si="46"/>
        <v>2975728.66</v>
      </c>
      <c r="T603" s="262">
        <f t="shared" si="43"/>
        <v>100</v>
      </c>
    </row>
    <row r="604" spans="1:20" s="102" customFormat="1" ht="26.25" customHeight="1">
      <c r="A604" s="99"/>
      <c r="B604" s="131"/>
      <c r="C604" s="132"/>
      <c r="D604" s="53"/>
      <c r="E604" s="123"/>
      <c r="F604" s="475" t="s">
        <v>469</v>
      </c>
      <c r="G604" s="475"/>
      <c r="H604" s="239"/>
      <c r="I604" s="240"/>
      <c r="J604" s="148"/>
      <c r="K604" s="148"/>
      <c r="L604" s="148"/>
      <c r="M604" s="148"/>
      <c r="N604" s="148"/>
      <c r="O604" s="31" t="s">
        <v>363</v>
      </c>
      <c r="P604" s="31" t="s">
        <v>158</v>
      </c>
      <c r="Q604" s="283" t="s">
        <v>468</v>
      </c>
      <c r="R604" s="142">
        <v>2975728.66</v>
      </c>
      <c r="S604" s="142">
        <v>2975728.66</v>
      </c>
      <c r="T604" s="262">
        <f t="shared" si="43"/>
        <v>100</v>
      </c>
    </row>
    <row r="605" spans="1:20" s="102" customFormat="1" ht="47.25" customHeight="1">
      <c r="A605" s="99"/>
      <c r="B605" s="131"/>
      <c r="C605" s="132"/>
      <c r="D605" s="53"/>
      <c r="E605" s="123"/>
      <c r="F605" s="771" t="s">
        <v>367</v>
      </c>
      <c r="G605" s="772"/>
      <c r="H605" s="773"/>
      <c r="I605" s="193"/>
      <c r="J605" s="19"/>
      <c r="K605" s="19"/>
      <c r="L605" s="19"/>
      <c r="M605" s="19"/>
      <c r="N605" s="19"/>
      <c r="O605" s="191" t="s">
        <v>362</v>
      </c>
      <c r="P605" s="138"/>
      <c r="Q605" s="283"/>
      <c r="R605" s="360">
        <f>R598</f>
        <v>2975728.66</v>
      </c>
      <c r="S605" s="405">
        <f>S598</f>
        <v>2975728.66</v>
      </c>
      <c r="T605" s="260">
        <f t="shared" si="43"/>
        <v>100</v>
      </c>
    </row>
    <row r="606" spans="1:20" s="4" customFormat="1" ht="26.25" customHeight="1">
      <c r="A606" s="91">
        <v>3004</v>
      </c>
      <c r="B606" s="479" t="s">
        <v>287</v>
      </c>
      <c r="C606" s="479"/>
      <c r="D606" s="103"/>
      <c r="E606" s="124"/>
      <c r="F606" s="480" t="s">
        <v>288</v>
      </c>
      <c r="G606" s="481"/>
      <c r="H606" s="162" t="e">
        <f>H156+#REF!+#REF!+H224+H326+#REF!+H455+H490+H491+H552+#REF!</f>
        <v>#REF!</v>
      </c>
      <c r="I606" s="19" t="e">
        <f>I156+#REF!+#REF!+I224+I326+#REF!+I455+I490+I491+I552+#REF!</f>
        <v>#REF!</v>
      </c>
      <c r="J606" s="19" t="e">
        <f>J156+#REF!+#REF!+J224+J326+#REF!+J455+J490+J491+J552+#REF!</f>
        <v>#REF!</v>
      </c>
      <c r="K606" s="19" t="e">
        <f>K156+#REF!+#REF!+K224+K326+#REF!+K455+K490+K491+K552+#REF!</f>
        <v>#REF!</v>
      </c>
      <c r="L606" s="19" t="e">
        <f>L156+#REF!+#REF!+L224+L326+#REF!+L455+L490+L491+L552+#REF!</f>
        <v>#REF!</v>
      </c>
      <c r="M606" s="19" t="e">
        <f>M156+#REF!+#REF!+M224+M326+#REF!+M455+M490+M491+M552+#REF!</f>
        <v>#REF!</v>
      </c>
      <c r="N606" s="187" t="e">
        <f>N156+#REF!+#REF!+N224+N326+#REF!+N455+N490+N491+N552+#REF!</f>
        <v>#REF!</v>
      </c>
      <c r="O606" s="138"/>
      <c r="P606" s="138"/>
      <c r="Q606" s="372"/>
      <c r="R606" s="192">
        <f>R156+R224+R326+R455+R490+R552+R171+R577+R596+R605</f>
        <v>761073058.93999994</v>
      </c>
      <c r="S606" s="404">
        <f>S156+S224+S326+S455+S490+S552+S171+S577+S596+S605</f>
        <v>736862294.29999983</v>
      </c>
      <c r="T606" s="260">
        <f t="shared" si="43"/>
        <v>96.818864581316262</v>
      </c>
    </row>
    <row r="607" spans="1:20" s="4" customFormat="1" ht="26.25" customHeight="1">
      <c r="A607" s="185"/>
      <c r="B607" s="186"/>
      <c r="C607" s="186"/>
      <c r="D607" s="174"/>
      <c r="E607" s="174"/>
      <c r="F607" s="169"/>
      <c r="G607" s="169"/>
      <c r="H607" s="19"/>
      <c r="I607" s="19"/>
      <c r="J607" s="19"/>
      <c r="K607" s="19"/>
      <c r="L607" s="19"/>
      <c r="M607" s="19"/>
      <c r="N607" s="187"/>
      <c r="O607" s="170"/>
      <c r="P607" s="170"/>
      <c r="Q607" s="170"/>
      <c r="R607" s="190"/>
      <c r="S607" s="190"/>
    </row>
    <row r="608" spans="1:20" s="4" customFormat="1" ht="17.25" customHeight="1">
      <c r="A608" s="105"/>
      <c r="C608" s="3"/>
      <c r="D608" s="105"/>
      <c r="E608" s="105"/>
      <c r="F608" s="27" t="s">
        <v>477</v>
      </c>
      <c r="G608" s="27"/>
      <c r="H608" s="106"/>
      <c r="I608" s="63"/>
      <c r="J608" s="63"/>
      <c r="K608" s="63"/>
      <c r="L608" s="63"/>
      <c r="M608" s="63"/>
      <c r="N608" s="188"/>
      <c r="O608" s="170"/>
      <c r="P608" s="27"/>
      <c r="Q608" s="170"/>
      <c r="R608" s="171"/>
      <c r="S608" s="171"/>
    </row>
    <row r="609" spans="1:19" s="4" customFormat="1" ht="15.75" customHeight="1">
      <c r="A609" s="105"/>
      <c r="C609" s="3"/>
      <c r="D609" s="105"/>
      <c r="E609" s="105"/>
      <c r="F609" s="27" t="s">
        <v>298</v>
      </c>
      <c r="G609" s="27"/>
      <c r="H609" s="107"/>
      <c r="I609" s="27"/>
      <c r="J609" s="27"/>
      <c r="K609" s="27"/>
      <c r="L609" s="27"/>
      <c r="M609" s="27"/>
      <c r="N609" s="27"/>
      <c r="O609" s="27"/>
      <c r="P609" s="27"/>
      <c r="Q609" s="27"/>
      <c r="R609" s="27"/>
      <c r="S609" s="27"/>
    </row>
    <row r="610" spans="1:19" s="4" customFormat="1">
      <c r="A610" s="105"/>
      <c r="C610" s="3"/>
      <c r="D610" s="105"/>
      <c r="E610" s="105"/>
      <c r="F610" s="27" t="s">
        <v>296</v>
      </c>
      <c r="G610" s="27"/>
      <c r="H610" s="107"/>
      <c r="I610" s="27"/>
      <c r="J610" s="27"/>
      <c r="K610" s="27"/>
      <c r="L610" s="27"/>
      <c r="M610" s="27"/>
      <c r="N610" s="27"/>
      <c r="O610" s="27"/>
      <c r="P610" s="27"/>
      <c r="Q610" s="27"/>
      <c r="R610" s="27"/>
      <c r="S610" s="27"/>
    </row>
    <row r="611" spans="1:19" s="4" customFormat="1">
      <c r="A611" s="105"/>
      <c r="C611" s="3"/>
      <c r="D611" s="105"/>
      <c r="E611" s="105"/>
      <c r="H611" s="107"/>
      <c r="I611" s="27"/>
      <c r="J611" s="27"/>
      <c r="K611" s="27"/>
      <c r="L611" s="27"/>
      <c r="M611" s="27"/>
      <c r="N611" s="27"/>
      <c r="O611" s="27"/>
      <c r="Q611" s="27"/>
      <c r="R611" s="27"/>
      <c r="S611" s="27"/>
    </row>
    <row r="612" spans="1:19" s="4" customFormat="1" ht="30.75" customHeight="1">
      <c r="A612" s="105"/>
      <c r="C612" s="3"/>
      <c r="D612" s="105"/>
      <c r="E612" s="105"/>
      <c r="F612" s="27"/>
      <c r="G612" s="27"/>
      <c r="P612" s="27"/>
      <c r="R612" s="92"/>
      <c r="S612" s="92"/>
    </row>
    <row r="613" spans="1:19" s="4" customFormat="1">
      <c r="A613" s="105"/>
      <c r="C613" s="3"/>
      <c r="D613" s="105"/>
      <c r="E613" s="105"/>
      <c r="F613" s="27"/>
      <c r="G613" s="27"/>
      <c r="H613" s="107"/>
      <c r="I613" s="27"/>
      <c r="J613" s="27"/>
      <c r="K613" s="27"/>
      <c r="L613" s="27"/>
      <c r="M613" s="27"/>
      <c r="N613" s="27"/>
      <c r="O613" s="27"/>
      <c r="P613" s="27"/>
      <c r="Q613" s="27"/>
      <c r="R613" s="223"/>
      <c r="S613" s="223"/>
    </row>
    <row r="614" spans="1:19" s="4" customFormat="1">
      <c r="A614" s="105"/>
      <c r="C614" s="3"/>
      <c r="D614" s="105"/>
      <c r="E614" s="105"/>
      <c r="F614" s="27"/>
      <c r="G614" s="27"/>
      <c r="H614" s="107"/>
      <c r="I614" s="27"/>
      <c r="J614" s="27"/>
      <c r="K614" s="27"/>
      <c r="L614" s="27"/>
      <c r="M614" s="27"/>
      <c r="N614" s="27"/>
      <c r="O614" s="27"/>
      <c r="P614" s="10"/>
      <c r="Q614" s="27"/>
      <c r="R614" s="27"/>
      <c r="S614" s="27"/>
    </row>
    <row r="615" spans="1:19">
      <c r="F615" s="27"/>
      <c r="G615" s="27"/>
      <c r="H615" s="11"/>
      <c r="I615" s="10"/>
      <c r="J615" s="10"/>
      <c r="K615" s="10"/>
      <c r="L615" s="10"/>
      <c r="M615" s="10"/>
      <c r="N615" s="10"/>
      <c r="O615" s="10"/>
      <c r="P615" s="10"/>
      <c r="Q615" s="10"/>
      <c r="R615" s="178"/>
      <c r="S615" s="178"/>
    </row>
    <row r="616" spans="1:19">
      <c r="F616" s="27"/>
      <c r="G616" s="27"/>
      <c r="H616" s="11"/>
      <c r="I616" s="10"/>
      <c r="J616" s="10"/>
      <c r="K616" s="10"/>
      <c r="L616" s="10"/>
      <c r="M616" s="10"/>
      <c r="N616" s="10"/>
      <c r="O616" s="10"/>
      <c r="P616" s="10"/>
      <c r="Q616" s="10"/>
      <c r="R616" s="10"/>
      <c r="S616" s="10"/>
    </row>
    <row r="617" spans="1:19">
      <c r="F617" s="27"/>
      <c r="G617" s="27"/>
      <c r="H617" s="11"/>
      <c r="I617" s="10"/>
      <c r="J617" s="10"/>
      <c r="K617" s="10"/>
      <c r="L617" s="10"/>
      <c r="M617" s="10"/>
      <c r="N617" s="10"/>
      <c r="O617" s="10"/>
      <c r="P617" s="10"/>
      <c r="Q617" s="10"/>
      <c r="R617" s="10"/>
      <c r="S617" s="10"/>
    </row>
    <row r="618" spans="1:19">
      <c r="F618" s="27"/>
      <c r="G618" s="27"/>
      <c r="H618" s="11"/>
      <c r="I618" s="10"/>
      <c r="J618" s="10"/>
      <c r="K618" s="10"/>
      <c r="L618" s="10"/>
      <c r="M618" s="10"/>
      <c r="N618" s="10"/>
      <c r="O618" s="10"/>
      <c r="P618" s="10"/>
      <c r="Q618" s="10"/>
      <c r="R618" s="10"/>
      <c r="S618" s="10"/>
    </row>
    <row r="619" spans="1:19">
      <c r="F619" s="27"/>
      <c r="G619" s="27"/>
      <c r="H619" s="11"/>
      <c r="I619" s="10"/>
      <c r="J619" s="10"/>
      <c r="K619" s="10"/>
      <c r="L619" s="10"/>
      <c r="M619" s="10"/>
      <c r="N619" s="10"/>
      <c r="O619" s="10"/>
      <c r="P619" s="10"/>
      <c r="Q619" s="10"/>
      <c r="R619" s="10"/>
      <c r="S619" s="10"/>
    </row>
    <row r="620" spans="1:19">
      <c r="F620" s="27"/>
      <c r="G620" s="27"/>
      <c r="H620" s="11"/>
      <c r="I620" s="10"/>
      <c r="J620" s="10"/>
      <c r="K620" s="10"/>
      <c r="L620" s="10"/>
      <c r="M620" s="10"/>
      <c r="N620" s="10"/>
      <c r="O620" s="10"/>
      <c r="P620" s="10"/>
      <c r="Q620" s="10"/>
      <c r="R620" s="10"/>
      <c r="S620" s="10"/>
    </row>
    <row r="621" spans="1:19">
      <c r="F621" s="27"/>
      <c r="G621" s="27"/>
      <c r="H621" s="11"/>
      <c r="I621" s="10"/>
      <c r="J621" s="10"/>
      <c r="K621" s="10"/>
      <c r="L621" s="10"/>
      <c r="M621" s="10"/>
      <c r="N621" s="10"/>
      <c r="O621" s="10"/>
      <c r="P621" s="10"/>
      <c r="Q621" s="10"/>
      <c r="R621" s="10"/>
      <c r="S621" s="10"/>
    </row>
    <row r="622" spans="1:19">
      <c r="F622" s="27"/>
      <c r="G622" s="27"/>
      <c r="H622" s="11"/>
      <c r="I622" s="10"/>
      <c r="J622" s="10"/>
      <c r="K622" s="10"/>
      <c r="L622" s="10"/>
      <c r="M622" s="10"/>
      <c r="N622" s="10"/>
      <c r="O622" s="10"/>
      <c r="P622" s="10"/>
      <c r="Q622" s="10"/>
      <c r="R622" s="10"/>
      <c r="S622" s="10"/>
    </row>
    <row r="623" spans="1:19">
      <c r="F623" s="27"/>
      <c r="G623" s="27"/>
      <c r="H623" s="11"/>
      <c r="I623" s="10"/>
      <c r="J623" s="10"/>
      <c r="K623" s="10"/>
      <c r="L623" s="10"/>
      <c r="M623" s="10"/>
      <c r="N623" s="10"/>
      <c r="O623" s="10"/>
      <c r="P623" s="10"/>
      <c r="Q623" s="10"/>
      <c r="R623" s="10"/>
      <c r="S623" s="10"/>
    </row>
    <row r="624" spans="1:19">
      <c r="F624" s="27"/>
      <c r="G624" s="27"/>
      <c r="H624" s="11"/>
      <c r="I624" s="10"/>
      <c r="J624" s="10"/>
      <c r="K624" s="10"/>
      <c r="L624" s="10"/>
      <c r="M624" s="10"/>
      <c r="N624" s="10"/>
      <c r="O624" s="10"/>
      <c r="P624" s="10"/>
      <c r="Q624" s="10"/>
      <c r="R624" s="10"/>
      <c r="S624" s="10"/>
    </row>
    <row r="625" spans="6:19">
      <c r="F625" s="27"/>
      <c r="G625" s="27"/>
      <c r="H625" s="11"/>
      <c r="I625" s="10"/>
      <c r="J625" s="10"/>
      <c r="K625" s="10"/>
      <c r="L625" s="10"/>
      <c r="M625" s="10"/>
      <c r="N625" s="10"/>
      <c r="O625" s="10"/>
      <c r="P625" s="10"/>
      <c r="Q625" s="10"/>
      <c r="R625" s="10"/>
      <c r="S625" s="10"/>
    </row>
    <row r="626" spans="6:19">
      <c r="F626" s="27"/>
      <c r="G626" s="27"/>
      <c r="H626" s="11"/>
      <c r="I626" s="10"/>
      <c r="J626" s="10"/>
      <c r="K626" s="10"/>
      <c r="L626" s="10"/>
      <c r="M626" s="10"/>
      <c r="N626" s="10"/>
      <c r="O626" s="10"/>
      <c r="P626" s="10"/>
      <c r="Q626" s="10"/>
      <c r="R626" s="10"/>
      <c r="S626" s="10"/>
    </row>
    <row r="627" spans="6:19">
      <c r="F627" s="27"/>
      <c r="G627" s="27"/>
      <c r="H627" s="11"/>
      <c r="I627" s="10"/>
      <c r="J627" s="10"/>
      <c r="K627" s="10"/>
      <c r="L627" s="10"/>
      <c r="M627" s="10"/>
      <c r="N627" s="10"/>
      <c r="O627" s="10"/>
      <c r="P627" s="10"/>
      <c r="Q627" s="10"/>
      <c r="R627" s="10"/>
      <c r="S627" s="10"/>
    </row>
    <row r="628" spans="6:19">
      <c r="F628" s="27"/>
      <c r="G628" s="27"/>
      <c r="H628" s="11"/>
      <c r="I628" s="10"/>
      <c r="J628" s="10"/>
      <c r="K628" s="10"/>
      <c r="L628" s="10"/>
      <c r="M628" s="10"/>
      <c r="N628" s="10"/>
      <c r="O628" s="10"/>
      <c r="P628" s="10"/>
      <c r="Q628" s="10"/>
      <c r="R628" s="10"/>
      <c r="S628" s="10"/>
    </row>
    <row r="629" spans="6:19">
      <c r="F629" s="27"/>
      <c r="G629" s="27"/>
      <c r="H629" s="11"/>
      <c r="I629" s="10"/>
      <c r="J629" s="10"/>
      <c r="K629" s="10"/>
      <c r="L629" s="10"/>
      <c r="M629" s="10"/>
      <c r="N629" s="10"/>
      <c r="O629" s="10"/>
      <c r="P629" s="10"/>
      <c r="Q629" s="10"/>
      <c r="R629" s="10"/>
      <c r="S629" s="10"/>
    </row>
    <row r="630" spans="6:19">
      <c r="F630" s="27"/>
      <c r="G630" s="27"/>
      <c r="H630" s="11"/>
      <c r="I630" s="10"/>
      <c r="J630" s="10"/>
      <c r="K630" s="10"/>
      <c r="L630" s="10"/>
      <c r="M630" s="10"/>
      <c r="N630" s="10"/>
      <c r="O630" s="10"/>
      <c r="P630" s="10"/>
      <c r="Q630" s="10"/>
      <c r="R630" s="10"/>
      <c r="S630" s="10"/>
    </row>
    <row r="631" spans="6:19">
      <c r="F631" s="27"/>
      <c r="G631" s="27"/>
      <c r="H631" s="11"/>
      <c r="I631" s="10"/>
      <c r="J631" s="10"/>
      <c r="K631" s="10"/>
      <c r="L631" s="10"/>
      <c r="M631" s="10"/>
      <c r="N631" s="10"/>
      <c r="O631" s="10"/>
      <c r="P631" s="10"/>
      <c r="Q631" s="10"/>
      <c r="R631" s="10"/>
      <c r="S631" s="10"/>
    </row>
    <row r="632" spans="6:19">
      <c r="F632" s="27"/>
      <c r="G632" s="27"/>
      <c r="H632" s="11"/>
      <c r="I632" s="10"/>
      <c r="J632" s="10"/>
      <c r="K632" s="10"/>
      <c r="L632" s="10"/>
      <c r="M632" s="10"/>
      <c r="N632" s="10"/>
      <c r="O632" s="10"/>
      <c r="P632" s="10"/>
      <c r="Q632" s="10"/>
      <c r="R632" s="10"/>
      <c r="S632" s="10"/>
    </row>
    <row r="633" spans="6:19">
      <c r="F633" s="27"/>
      <c r="G633" s="27"/>
      <c r="H633" s="11"/>
      <c r="I633" s="10"/>
      <c r="J633" s="10"/>
      <c r="K633" s="10"/>
      <c r="L633" s="10"/>
      <c r="M633" s="10"/>
      <c r="N633" s="10"/>
      <c r="O633" s="10"/>
      <c r="P633" s="10"/>
      <c r="Q633" s="10"/>
      <c r="R633" s="10"/>
      <c r="S633" s="10"/>
    </row>
    <row r="634" spans="6:19">
      <c r="F634" s="27"/>
      <c r="G634" s="27"/>
      <c r="H634" s="11"/>
      <c r="I634" s="10"/>
      <c r="J634" s="10"/>
      <c r="K634" s="10"/>
      <c r="L634" s="10"/>
      <c r="M634" s="10"/>
      <c r="N634" s="10"/>
      <c r="O634" s="10"/>
      <c r="P634" s="10"/>
      <c r="Q634" s="10"/>
      <c r="R634" s="10"/>
      <c r="S634" s="10"/>
    </row>
    <row r="635" spans="6:19">
      <c r="F635" s="27"/>
      <c r="G635" s="27"/>
      <c r="H635" s="11"/>
      <c r="I635" s="10"/>
      <c r="J635" s="10"/>
      <c r="K635" s="10"/>
      <c r="L635" s="10"/>
      <c r="M635" s="10"/>
      <c r="N635" s="10"/>
      <c r="O635" s="10"/>
      <c r="P635" s="10"/>
      <c r="Q635" s="10"/>
      <c r="R635" s="10"/>
      <c r="S635" s="10"/>
    </row>
    <row r="636" spans="6:19">
      <c r="F636" s="27"/>
      <c r="G636" s="27"/>
      <c r="H636" s="11"/>
      <c r="I636" s="10"/>
      <c r="J636" s="10"/>
      <c r="K636" s="10"/>
      <c r="L636" s="10"/>
      <c r="M636" s="10"/>
      <c r="N636" s="10"/>
      <c r="O636" s="10"/>
      <c r="P636" s="10"/>
      <c r="Q636" s="10"/>
      <c r="R636" s="10"/>
      <c r="S636" s="10"/>
    </row>
    <row r="637" spans="6:19">
      <c r="F637" s="27"/>
      <c r="G637" s="27"/>
      <c r="H637" s="11"/>
      <c r="I637" s="10"/>
      <c r="J637" s="10"/>
      <c r="K637" s="10"/>
      <c r="L637" s="10"/>
      <c r="M637" s="10"/>
      <c r="N637" s="10"/>
      <c r="O637" s="10"/>
      <c r="P637" s="10"/>
      <c r="Q637" s="10"/>
      <c r="R637" s="10"/>
      <c r="S637" s="10"/>
    </row>
    <row r="638" spans="6:19">
      <c r="F638" s="27"/>
      <c r="G638" s="27"/>
      <c r="H638" s="11"/>
      <c r="I638" s="10"/>
      <c r="J638" s="10"/>
      <c r="K638" s="10"/>
      <c r="L638" s="10"/>
      <c r="M638" s="10"/>
      <c r="N638" s="10"/>
      <c r="O638" s="10"/>
      <c r="P638" s="10"/>
      <c r="Q638" s="10"/>
      <c r="R638" s="10"/>
      <c r="S638" s="10"/>
    </row>
    <row r="639" spans="6:19">
      <c r="F639" s="27"/>
      <c r="G639" s="27"/>
      <c r="H639" s="11"/>
      <c r="I639" s="10"/>
      <c r="J639" s="10"/>
      <c r="K639" s="10"/>
      <c r="L639" s="10"/>
      <c r="M639" s="10"/>
      <c r="N639" s="10"/>
      <c r="O639" s="10"/>
      <c r="P639" s="10"/>
      <c r="Q639" s="10"/>
      <c r="R639" s="10"/>
      <c r="S639" s="10"/>
    </row>
    <row r="640" spans="6:19">
      <c r="F640" s="27"/>
      <c r="G640" s="27"/>
      <c r="H640" s="11"/>
      <c r="I640" s="10"/>
      <c r="J640" s="10"/>
      <c r="K640" s="10"/>
      <c r="L640" s="10"/>
      <c r="M640" s="10"/>
      <c r="N640" s="10"/>
      <c r="O640" s="10"/>
      <c r="P640" s="10"/>
      <c r="Q640" s="10"/>
      <c r="R640" s="10"/>
      <c r="S640" s="10"/>
    </row>
    <row r="641" spans="6:19">
      <c r="F641" s="27"/>
      <c r="G641" s="27"/>
      <c r="H641" s="11"/>
      <c r="I641" s="10"/>
      <c r="J641" s="10"/>
      <c r="K641" s="10"/>
      <c r="L641" s="10"/>
      <c r="M641" s="10"/>
      <c r="N641" s="10"/>
      <c r="O641" s="10"/>
      <c r="P641" s="10"/>
      <c r="Q641" s="10"/>
      <c r="R641" s="10"/>
      <c r="S641" s="10"/>
    </row>
    <row r="642" spans="6:19">
      <c r="F642" s="27"/>
      <c r="G642" s="27"/>
      <c r="H642" s="11"/>
      <c r="I642" s="10"/>
      <c r="J642" s="10"/>
      <c r="K642" s="10"/>
      <c r="L642" s="10"/>
      <c r="M642" s="10"/>
      <c r="N642" s="10"/>
      <c r="O642" s="10"/>
      <c r="P642" s="10"/>
      <c r="Q642" s="10"/>
      <c r="R642" s="10"/>
      <c r="S642" s="10"/>
    </row>
    <row r="643" spans="6:19">
      <c r="F643" s="27"/>
      <c r="G643" s="27"/>
      <c r="H643" s="11"/>
      <c r="I643" s="10"/>
      <c r="J643" s="10"/>
      <c r="K643" s="10"/>
      <c r="L643" s="10"/>
      <c r="M643" s="10"/>
      <c r="N643" s="10"/>
      <c r="O643" s="10"/>
      <c r="P643" s="10"/>
      <c r="Q643" s="10"/>
      <c r="R643" s="10"/>
      <c r="S643" s="10"/>
    </row>
    <row r="644" spans="6:19">
      <c r="F644" s="27"/>
      <c r="G644" s="27"/>
      <c r="H644" s="11"/>
      <c r="I644" s="10"/>
      <c r="J644" s="10"/>
      <c r="K644" s="10"/>
      <c r="L644" s="10"/>
      <c r="M644" s="10"/>
      <c r="N644" s="10"/>
      <c r="O644" s="10"/>
      <c r="P644" s="10"/>
      <c r="Q644" s="10"/>
      <c r="R644" s="10"/>
      <c r="S644" s="10"/>
    </row>
    <row r="645" spans="6:19">
      <c r="F645" s="27"/>
      <c r="G645" s="27"/>
      <c r="H645" s="11"/>
      <c r="I645" s="10"/>
      <c r="J645" s="10"/>
      <c r="K645" s="10"/>
      <c r="L645" s="10"/>
      <c r="M645" s="10"/>
      <c r="N645" s="10"/>
      <c r="O645" s="10"/>
      <c r="P645" s="10"/>
      <c r="Q645" s="10"/>
      <c r="R645" s="10"/>
      <c r="S645" s="10"/>
    </row>
    <row r="646" spans="6:19">
      <c r="F646" s="27"/>
      <c r="G646" s="27"/>
      <c r="H646" s="11"/>
      <c r="I646" s="10"/>
      <c r="J646" s="10"/>
      <c r="K646" s="10"/>
      <c r="L646" s="10"/>
      <c r="M646" s="10"/>
      <c r="N646" s="10"/>
      <c r="O646" s="10"/>
      <c r="P646" s="10"/>
      <c r="Q646" s="10"/>
      <c r="R646" s="10"/>
      <c r="S646" s="10"/>
    </row>
    <row r="647" spans="6:19">
      <c r="F647" s="27"/>
      <c r="G647" s="27"/>
      <c r="H647" s="11"/>
      <c r="I647" s="10"/>
      <c r="J647" s="10"/>
      <c r="K647" s="10"/>
      <c r="L647" s="10"/>
      <c r="M647" s="10"/>
      <c r="N647" s="10"/>
      <c r="O647" s="10"/>
      <c r="P647" s="10"/>
      <c r="Q647" s="10"/>
      <c r="R647" s="10"/>
      <c r="S647" s="10"/>
    </row>
    <row r="648" spans="6:19">
      <c r="F648" s="27"/>
      <c r="G648" s="27"/>
      <c r="H648" s="11"/>
      <c r="I648" s="10"/>
      <c r="J648" s="10"/>
      <c r="K648" s="10"/>
      <c r="L648" s="10"/>
      <c r="M648" s="10"/>
      <c r="N648" s="10"/>
      <c r="O648" s="10"/>
      <c r="P648" s="10"/>
      <c r="Q648" s="10"/>
      <c r="R648" s="10"/>
      <c r="S648" s="10"/>
    </row>
    <row r="649" spans="6:19">
      <c r="F649" s="27"/>
      <c r="G649" s="27"/>
      <c r="H649" s="11"/>
      <c r="I649" s="10"/>
      <c r="J649" s="10"/>
      <c r="K649" s="10"/>
      <c r="L649" s="10"/>
      <c r="M649" s="10"/>
      <c r="N649" s="10"/>
      <c r="O649" s="10"/>
      <c r="P649" s="10"/>
      <c r="Q649" s="10"/>
      <c r="R649" s="10"/>
      <c r="S649" s="10"/>
    </row>
    <row r="650" spans="6:19">
      <c r="F650" s="27"/>
      <c r="G650" s="27"/>
      <c r="H650" s="11"/>
      <c r="I650" s="10"/>
      <c r="J650" s="10"/>
      <c r="K650" s="10"/>
      <c r="L650" s="10"/>
      <c r="M650" s="10"/>
      <c r="N650" s="10"/>
      <c r="O650" s="10"/>
      <c r="P650" s="10"/>
      <c r="Q650" s="10"/>
      <c r="R650" s="10"/>
      <c r="S650" s="10"/>
    </row>
    <row r="651" spans="6:19">
      <c r="F651" s="27"/>
      <c r="G651" s="27"/>
      <c r="H651" s="11"/>
      <c r="I651" s="10"/>
      <c r="J651" s="10"/>
      <c r="K651" s="10"/>
      <c r="L651" s="10"/>
      <c r="M651" s="10"/>
      <c r="N651" s="10"/>
      <c r="O651" s="10"/>
      <c r="P651" s="10"/>
      <c r="Q651" s="10"/>
      <c r="R651" s="10"/>
      <c r="S651" s="10"/>
    </row>
    <row r="652" spans="6:19">
      <c r="F652" s="27"/>
      <c r="G652" s="27"/>
      <c r="H652" s="11"/>
      <c r="I652" s="10"/>
      <c r="J652" s="10"/>
      <c r="K652" s="10"/>
      <c r="L652" s="10"/>
      <c r="M652" s="10"/>
      <c r="N652" s="10"/>
      <c r="O652" s="10"/>
      <c r="P652" s="10"/>
      <c r="Q652" s="10"/>
      <c r="R652" s="10"/>
      <c r="S652" s="10"/>
    </row>
    <row r="653" spans="6:19">
      <c r="F653" s="27"/>
      <c r="G653" s="27"/>
      <c r="H653" s="11"/>
      <c r="I653" s="10"/>
      <c r="J653" s="10"/>
      <c r="K653" s="10"/>
      <c r="L653" s="10"/>
      <c r="M653" s="10"/>
      <c r="N653" s="10"/>
      <c r="O653" s="10"/>
      <c r="P653" s="10"/>
      <c r="Q653" s="10"/>
      <c r="R653" s="10"/>
      <c r="S653" s="10"/>
    </row>
    <row r="654" spans="6:19">
      <c r="F654" s="27"/>
      <c r="G654" s="27"/>
      <c r="H654" s="11"/>
      <c r="I654" s="10"/>
      <c r="J654" s="10"/>
      <c r="K654" s="10"/>
      <c r="L654" s="10"/>
      <c r="M654" s="10"/>
      <c r="N654" s="10"/>
      <c r="O654" s="10"/>
      <c r="P654" s="10"/>
      <c r="Q654" s="10"/>
      <c r="R654" s="10"/>
      <c r="S654" s="10"/>
    </row>
    <row r="655" spans="6:19">
      <c r="F655" s="27"/>
      <c r="G655" s="27"/>
      <c r="H655" s="11"/>
      <c r="I655" s="10"/>
      <c r="J655" s="10"/>
      <c r="K655" s="10"/>
      <c r="L655" s="10"/>
      <c r="M655" s="10"/>
      <c r="N655" s="10"/>
      <c r="O655" s="10"/>
      <c r="P655" s="10"/>
      <c r="Q655" s="10"/>
      <c r="R655" s="10"/>
      <c r="S655" s="10"/>
    </row>
    <row r="656" spans="6:19">
      <c r="F656" s="27"/>
      <c r="G656" s="27"/>
      <c r="H656" s="11"/>
      <c r="I656" s="10"/>
      <c r="J656" s="10"/>
      <c r="K656" s="10"/>
      <c r="L656" s="10"/>
      <c r="M656" s="10"/>
      <c r="N656" s="10"/>
      <c r="O656" s="10"/>
      <c r="P656" s="10"/>
      <c r="Q656" s="10"/>
      <c r="R656" s="10"/>
      <c r="S656" s="10"/>
    </row>
    <row r="657" spans="6:19">
      <c r="F657" s="27"/>
      <c r="G657" s="27"/>
      <c r="H657" s="11"/>
      <c r="I657" s="10"/>
      <c r="J657" s="10"/>
      <c r="K657" s="10"/>
      <c r="L657" s="10"/>
      <c r="M657" s="10"/>
      <c r="N657" s="10"/>
      <c r="O657" s="10"/>
      <c r="P657" s="10"/>
      <c r="Q657" s="10"/>
      <c r="R657" s="10"/>
      <c r="S657" s="10"/>
    </row>
    <row r="658" spans="6:19">
      <c r="F658" s="27"/>
      <c r="G658" s="27"/>
      <c r="H658" s="11"/>
      <c r="I658" s="10"/>
      <c r="J658" s="10"/>
      <c r="K658" s="10"/>
      <c r="L658" s="10"/>
      <c r="M658" s="10"/>
      <c r="N658" s="10"/>
      <c r="O658" s="10"/>
      <c r="P658" s="10"/>
      <c r="Q658" s="10"/>
      <c r="R658" s="10"/>
      <c r="S658" s="10"/>
    </row>
    <row r="659" spans="6:19">
      <c r="F659" s="27"/>
      <c r="G659" s="27"/>
      <c r="H659" s="11"/>
      <c r="I659" s="10"/>
      <c r="J659" s="10"/>
      <c r="K659" s="10"/>
      <c r="L659" s="10"/>
      <c r="M659" s="10"/>
      <c r="N659" s="10"/>
      <c r="O659" s="10"/>
      <c r="P659" s="10"/>
      <c r="Q659" s="10"/>
      <c r="R659" s="10"/>
      <c r="S659" s="10"/>
    </row>
    <row r="660" spans="6:19">
      <c r="F660" s="27"/>
      <c r="G660" s="27"/>
      <c r="H660" s="11"/>
      <c r="I660" s="10"/>
      <c r="J660" s="10"/>
      <c r="K660" s="10"/>
      <c r="L660" s="10"/>
      <c r="M660" s="10"/>
      <c r="N660" s="10"/>
      <c r="O660" s="10"/>
      <c r="P660" s="10"/>
      <c r="Q660" s="10"/>
      <c r="R660" s="10"/>
      <c r="S660" s="10"/>
    </row>
    <row r="661" spans="6:19">
      <c r="F661" s="27"/>
      <c r="G661" s="27"/>
      <c r="H661" s="11"/>
      <c r="I661" s="10"/>
      <c r="J661" s="10"/>
      <c r="K661" s="10"/>
      <c r="L661" s="10"/>
      <c r="M661" s="10"/>
      <c r="N661" s="10"/>
      <c r="O661" s="10"/>
      <c r="P661" s="10"/>
      <c r="Q661" s="10"/>
      <c r="R661" s="10"/>
      <c r="S661" s="10"/>
    </row>
    <row r="662" spans="6:19">
      <c r="F662" s="27"/>
      <c r="G662" s="27"/>
      <c r="H662" s="11"/>
      <c r="I662" s="10"/>
      <c r="J662" s="10"/>
      <c r="K662" s="10"/>
      <c r="L662" s="10"/>
      <c r="M662" s="10"/>
      <c r="N662" s="10"/>
      <c r="O662" s="10"/>
      <c r="P662" s="10"/>
      <c r="Q662" s="10"/>
      <c r="R662" s="10"/>
      <c r="S662" s="10"/>
    </row>
    <row r="663" spans="6:19">
      <c r="F663" s="27"/>
      <c r="G663" s="27"/>
      <c r="H663" s="11"/>
      <c r="I663" s="10"/>
      <c r="J663" s="10"/>
      <c r="K663" s="10"/>
      <c r="L663" s="10"/>
      <c r="M663" s="10"/>
      <c r="N663" s="10"/>
      <c r="O663" s="10"/>
      <c r="P663" s="10"/>
      <c r="Q663" s="10"/>
      <c r="R663" s="10"/>
      <c r="S663" s="10"/>
    </row>
    <row r="664" spans="6:19">
      <c r="F664" s="27"/>
      <c r="G664" s="27"/>
      <c r="H664" s="11"/>
      <c r="I664" s="10"/>
      <c r="J664" s="10"/>
      <c r="K664" s="10"/>
      <c r="L664" s="10"/>
      <c r="M664" s="10"/>
      <c r="N664" s="10"/>
      <c r="O664" s="10"/>
      <c r="P664" s="10"/>
      <c r="Q664" s="10"/>
      <c r="R664" s="10"/>
      <c r="S664" s="10"/>
    </row>
    <row r="665" spans="6:19">
      <c r="F665" s="27"/>
      <c r="G665" s="27"/>
      <c r="H665" s="11"/>
      <c r="I665" s="10"/>
      <c r="J665" s="10"/>
      <c r="K665" s="10"/>
      <c r="L665" s="10"/>
      <c r="M665" s="10"/>
      <c r="N665" s="10"/>
      <c r="O665" s="10"/>
      <c r="P665" s="10"/>
      <c r="Q665" s="10"/>
      <c r="R665" s="10"/>
      <c r="S665" s="10"/>
    </row>
    <row r="666" spans="6:19">
      <c r="F666" s="27"/>
      <c r="G666" s="27"/>
      <c r="H666" s="11"/>
      <c r="I666" s="10"/>
      <c r="J666" s="10"/>
      <c r="K666" s="10"/>
      <c r="L666" s="10"/>
      <c r="M666" s="10"/>
      <c r="N666" s="10"/>
      <c r="O666" s="10"/>
      <c r="P666" s="10"/>
      <c r="Q666" s="10"/>
      <c r="R666" s="10"/>
      <c r="S666" s="10"/>
    </row>
    <row r="667" spans="6:19">
      <c r="F667" s="27"/>
      <c r="G667" s="27"/>
      <c r="H667" s="11"/>
      <c r="I667" s="10"/>
      <c r="J667" s="10"/>
      <c r="K667" s="10"/>
      <c r="L667" s="10"/>
      <c r="M667" s="10"/>
      <c r="N667" s="10"/>
      <c r="O667" s="10"/>
      <c r="P667" s="10"/>
      <c r="Q667" s="10"/>
      <c r="R667" s="10"/>
      <c r="S667" s="10"/>
    </row>
    <row r="668" spans="6:19">
      <c r="F668" s="27"/>
      <c r="G668" s="27"/>
      <c r="H668" s="11"/>
      <c r="I668" s="10"/>
      <c r="J668" s="10"/>
      <c r="K668" s="10"/>
      <c r="L668" s="10"/>
      <c r="M668" s="10"/>
      <c r="N668" s="10"/>
      <c r="O668" s="10"/>
      <c r="P668" s="10"/>
      <c r="Q668" s="10"/>
      <c r="R668" s="10"/>
      <c r="S668" s="10"/>
    </row>
    <row r="669" spans="6:19">
      <c r="F669" s="27"/>
      <c r="G669" s="27"/>
      <c r="H669" s="11"/>
      <c r="I669" s="10"/>
      <c r="J669" s="10"/>
      <c r="K669" s="10"/>
      <c r="L669" s="10"/>
      <c r="M669" s="10"/>
      <c r="N669" s="10"/>
      <c r="O669" s="10"/>
      <c r="P669" s="10"/>
      <c r="Q669" s="10"/>
      <c r="R669" s="10"/>
      <c r="S669" s="10"/>
    </row>
    <row r="670" spans="6:19">
      <c r="F670" s="27"/>
      <c r="G670" s="27"/>
      <c r="H670" s="11"/>
      <c r="I670" s="10"/>
      <c r="J670" s="10"/>
      <c r="K670" s="10"/>
      <c r="L670" s="10"/>
      <c r="M670" s="10"/>
      <c r="N670" s="10"/>
      <c r="O670" s="10"/>
      <c r="P670" s="10"/>
      <c r="Q670" s="10"/>
      <c r="R670" s="10"/>
      <c r="S670" s="10"/>
    </row>
    <row r="671" spans="6:19">
      <c r="F671" s="27"/>
      <c r="G671" s="27"/>
      <c r="H671" s="11"/>
      <c r="I671" s="10"/>
      <c r="J671" s="10"/>
      <c r="K671" s="10"/>
      <c r="L671" s="10"/>
      <c r="M671" s="10"/>
      <c r="N671" s="10"/>
      <c r="O671" s="10"/>
      <c r="P671" s="10"/>
      <c r="Q671" s="10"/>
      <c r="R671" s="10"/>
      <c r="S671" s="10"/>
    </row>
    <row r="672" spans="6:19">
      <c r="F672" s="27"/>
      <c r="G672" s="27"/>
      <c r="H672" s="11"/>
      <c r="I672" s="10"/>
      <c r="J672" s="10"/>
      <c r="K672" s="10"/>
      <c r="L672" s="10"/>
      <c r="M672" s="10"/>
      <c r="N672" s="10"/>
      <c r="O672" s="10"/>
      <c r="P672" s="10"/>
      <c r="Q672" s="10"/>
      <c r="R672" s="10"/>
      <c r="S672" s="10"/>
    </row>
    <row r="673" spans="6:19">
      <c r="F673" s="27"/>
      <c r="G673" s="27"/>
      <c r="H673" s="11"/>
      <c r="I673" s="10"/>
      <c r="J673" s="10"/>
      <c r="K673" s="10"/>
      <c r="L673" s="10"/>
      <c r="M673" s="10"/>
      <c r="N673" s="10"/>
      <c r="O673" s="10"/>
      <c r="P673" s="10"/>
      <c r="Q673" s="10"/>
      <c r="R673" s="10"/>
      <c r="S673" s="10"/>
    </row>
    <row r="674" spans="6:19">
      <c r="F674" s="27"/>
      <c r="G674" s="27"/>
      <c r="H674" s="11"/>
      <c r="I674" s="10"/>
      <c r="J674" s="10"/>
      <c r="K674" s="10"/>
      <c r="L674" s="10"/>
      <c r="M674" s="10"/>
      <c r="N674" s="10"/>
      <c r="O674" s="10"/>
      <c r="P674" s="10"/>
      <c r="Q674" s="10"/>
      <c r="R674" s="10"/>
      <c r="S674" s="10"/>
    </row>
    <row r="675" spans="6:19">
      <c r="F675" s="27"/>
      <c r="G675" s="27"/>
      <c r="H675" s="11"/>
      <c r="I675" s="10"/>
      <c r="J675" s="10"/>
      <c r="K675" s="10"/>
      <c r="L675" s="10"/>
      <c r="M675" s="10"/>
      <c r="N675" s="10"/>
      <c r="O675" s="10"/>
      <c r="P675" s="10"/>
      <c r="Q675" s="10"/>
      <c r="R675" s="10"/>
      <c r="S675" s="10"/>
    </row>
    <row r="676" spans="6:19">
      <c r="F676" s="27"/>
      <c r="G676" s="27"/>
      <c r="H676" s="11"/>
      <c r="I676" s="10"/>
      <c r="J676" s="10"/>
      <c r="K676" s="10"/>
      <c r="L676" s="10"/>
      <c r="M676" s="10"/>
      <c r="N676" s="10"/>
      <c r="O676" s="10"/>
      <c r="P676" s="10"/>
      <c r="Q676" s="10"/>
      <c r="R676" s="10"/>
      <c r="S676" s="10"/>
    </row>
    <row r="677" spans="6:19">
      <c r="F677" s="27"/>
      <c r="G677" s="27"/>
      <c r="H677" s="11"/>
      <c r="I677" s="10"/>
      <c r="J677" s="10"/>
      <c r="K677" s="10"/>
      <c r="L677" s="10"/>
      <c r="M677" s="10"/>
      <c r="N677" s="10"/>
      <c r="O677" s="10"/>
      <c r="P677" s="10"/>
      <c r="Q677" s="10"/>
      <c r="R677" s="10"/>
      <c r="S677" s="10"/>
    </row>
    <row r="678" spans="6:19">
      <c r="F678" s="27"/>
      <c r="G678" s="27"/>
      <c r="H678" s="11"/>
      <c r="I678" s="10"/>
      <c r="J678" s="10"/>
      <c r="K678" s="10"/>
      <c r="L678" s="10"/>
      <c r="M678" s="10"/>
      <c r="N678" s="10"/>
      <c r="O678" s="10"/>
      <c r="P678" s="10"/>
      <c r="Q678" s="10"/>
      <c r="R678" s="10"/>
      <c r="S678" s="10"/>
    </row>
    <row r="679" spans="6:19">
      <c r="F679" s="27"/>
      <c r="G679" s="27"/>
      <c r="H679" s="11"/>
      <c r="I679" s="10"/>
      <c r="J679" s="10"/>
      <c r="K679" s="10"/>
      <c r="L679" s="10"/>
      <c r="M679" s="10"/>
      <c r="N679" s="10"/>
      <c r="O679" s="10"/>
      <c r="P679" s="10"/>
      <c r="Q679" s="10"/>
      <c r="R679" s="10"/>
      <c r="S679" s="10"/>
    </row>
    <row r="680" spans="6:19">
      <c r="F680" s="27"/>
      <c r="G680" s="27"/>
      <c r="H680" s="11"/>
      <c r="I680" s="10"/>
      <c r="J680" s="10"/>
      <c r="K680" s="10"/>
      <c r="L680" s="10"/>
      <c r="M680" s="10"/>
      <c r="N680" s="10"/>
      <c r="O680" s="10"/>
      <c r="P680" s="10"/>
      <c r="Q680" s="10"/>
      <c r="R680" s="10"/>
      <c r="S680" s="10"/>
    </row>
    <row r="681" spans="6:19">
      <c r="F681" s="27"/>
      <c r="G681" s="27"/>
      <c r="H681" s="11"/>
      <c r="I681" s="10"/>
      <c r="J681" s="10"/>
      <c r="K681" s="10"/>
      <c r="L681" s="10"/>
      <c r="M681" s="10"/>
      <c r="N681" s="10"/>
      <c r="O681" s="10"/>
      <c r="P681" s="10"/>
      <c r="Q681" s="10"/>
      <c r="R681" s="10"/>
      <c r="S681" s="10"/>
    </row>
    <row r="682" spans="6:19">
      <c r="F682" s="27"/>
      <c r="G682" s="27"/>
      <c r="H682" s="11"/>
      <c r="I682" s="10"/>
      <c r="J682" s="10"/>
      <c r="K682" s="10"/>
      <c r="L682" s="10"/>
      <c r="M682" s="10"/>
      <c r="N682" s="10"/>
      <c r="O682" s="10"/>
      <c r="P682" s="10"/>
      <c r="Q682" s="10"/>
      <c r="R682" s="10"/>
      <c r="S682" s="10"/>
    </row>
    <row r="683" spans="6:19">
      <c r="F683" s="27"/>
      <c r="G683" s="27"/>
      <c r="H683" s="11"/>
      <c r="I683" s="10"/>
      <c r="J683" s="10"/>
      <c r="K683" s="10"/>
      <c r="L683" s="10"/>
      <c r="M683" s="10"/>
      <c r="N683" s="10"/>
      <c r="O683" s="10"/>
      <c r="P683" s="10"/>
      <c r="Q683" s="10"/>
      <c r="R683" s="10"/>
      <c r="S683" s="10"/>
    </row>
    <row r="684" spans="6:19">
      <c r="F684" s="27"/>
      <c r="G684" s="27"/>
      <c r="H684" s="11"/>
      <c r="I684" s="10"/>
      <c r="J684" s="10"/>
      <c r="K684" s="10"/>
      <c r="L684" s="10"/>
      <c r="M684" s="10"/>
      <c r="N684" s="10"/>
      <c r="O684" s="10"/>
      <c r="P684" s="10"/>
      <c r="Q684" s="10"/>
      <c r="R684" s="10"/>
      <c r="S684" s="10"/>
    </row>
    <row r="685" spans="6:19">
      <c r="F685" s="27"/>
      <c r="G685" s="27"/>
      <c r="H685" s="11"/>
      <c r="I685" s="10"/>
      <c r="J685" s="10"/>
      <c r="K685" s="10"/>
      <c r="L685" s="10"/>
      <c r="M685" s="10"/>
      <c r="N685" s="10"/>
      <c r="O685" s="10"/>
      <c r="P685" s="10"/>
      <c r="Q685" s="10"/>
      <c r="R685" s="10"/>
      <c r="S685" s="10"/>
    </row>
    <row r="686" spans="6:19">
      <c r="F686" s="27"/>
      <c r="G686" s="27"/>
      <c r="H686" s="11"/>
      <c r="I686" s="10"/>
      <c r="J686" s="10"/>
      <c r="K686" s="10"/>
      <c r="L686" s="10"/>
      <c r="M686" s="10"/>
      <c r="N686" s="10"/>
      <c r="O686" s="10"/>
      <c r="P686" s="10"/>
      <c r="Q686" s="10"/>
      <c r="R686" s="10"/>
      <c r="S686" s="10"/>
    </row>
    <row r="687" spans="6:19">
      <c r="F687" s="27"/>
      <c r="G687" s="27"/>
      <c r="H687" s="11"/>
      <c r="I687" s="10"/>
      <c r="J687" s="10"/>
      <c r="K687" s="10"/>
      <c r="L687" s="10"/>
      <c r="M687" s="10"/>
      <c r="N687" s="10"/>
      <c r="O687" s="10"/>
      <c r="P687" s="10"/>
      <c r="Q687" s="10"/>
      <c r="R687" s="10"/>
      <c r="S687" s="10"/>
    </row>
    <row r="688" spans="6:19">
      <c r="F688" s="27"/>
      <c r="G688" s="27"/>
      <c r="H688" s="11"/>
      <c r="I688" s="10"/>
      <c r="J688" s="10"/>
      <c r="K688" s="10"/>
      <c r="L688" s="10"/>
      <c r="M688" s="10"/>
      <c r="N688" s="10"/>
      <c r="O688" s="10"/>
      <c r="P688" s="10"/>
      <c r="Q688" s="10"/>
      <c r="R688" s="10"/>
      <c r="S688" s="10"/>
    </row>
    <row r="689" spans="6:19">
      <c r="F689" s="27"/>
      <c r="G689" s="27"/>
      <c r="H689" s="11"/>
      <c r="I689" s="10"/>
      <c r="J689" s="10"/>
      <c r="K689" s="10"/>
      <c r="L689" s="10"/>
      <c r="M689" s="10"/>
      <c r="N689" s="10"/>
      <c r="O689" s="10"/>
      <c r="P689" s="10"/>
      <c r="Q689" s="10"/>
      <c r="R689" s="10"/>
      <c r="S689" s="10"/>
    </row>
    <row r="690" spans="6:19">
      <c r="F690" s="27"/>
      <c r="G690" s="27"/>
      <c r="H690" s="11"/>
      <c r="I690" s="10"/>
      <c r="J690" s="10"/>
      <c r="K690" s="10"/>
      <c r="L690" s="10"/>
      <c r="M690" s="10"/>
      <c r="N690" s="10"/>
      <c r="O690" s="10"/>
      <c r="P690" s="10"/>
      <c r="Q690" s="10"/>
      <c r="R690" s="10"/>
      <c r="S690" s="10"/>
    </row>
    <row r="691" spans="6:19">
      <c r="F691" s="27"/>
      <c r="G691" s="27"/>
      <c r="H691" s="11"/>
      <c r="I691" s="10"/>
      <c r="J691" s="10"/>
      <c r="K691" s="10"/>
      <c r="L691" s="10"/>
      <c r="M691" s="10"/>
      <c r="N691" s="10"/>
      <c r="O691" s="10"/>
      <c r="P691" s="10"/>
      <c r="Q691" s="10"/>
      <c r="R691" s="10"/>
      <c r="S691" s="10"/>
    </row>
    <row r="692" spans="6:19">
      <c r="F692" s="27"/>
      <c r="G692" s="27"/>
      <c r="H692" s="11"/>
      <c r="I692" s="10"/>
      <c r="J692" s="10"/>
      <c r="K692" s="10"/>
      <c r="L692" s="10"/>
      <c r="M692" s="10"/>
      <c r="N692" s="10"/>
      <c r="O692" s="10"/>
      <c r="P692" s="10"/>
      <c r="Q692" s="10"/>
      <c r="R692" s="10"/>
      <c r="S692" s="10"/>
    </row>
    <row r="693" spans="6:19">
      <c r="F693" s="27"/>
      <c r="G693" s="27"/>
      <c r="H693" s="11"/>
      <c r="I693" s="10"/>
      <c r="J693" s="10"/>
      <c r="K693" s="10"/>
      <c r="L693" s="10"/>
      <c r="M693" s="10"/>
      <c r="N693" s="10"/>
      <c r="O693" s="10"/>
      <c r="P693" s="10"/>
      <c r="Q693" s="10"/>
      <c r="R693" s="10"/>
      <c r="S693" s="10"/>
    </row>
    <row r="694" spans="6:19">
      <c r="F694" s="27"/>
      <c r="G694" s="27"/>
      <c r="H694" s="11"/>
      <c r="I694" s="10"/>
      <c r="J694" s="10"/>
      <c r="K694" s="10"/>
      <c r="L694" s="10"/>
      <c r="M694" s="10"/>
      <c r="N694" s="10"/>
      <c r="O694" s="10"/>
      <c r="P694" s="10"/>
      <c r="Q694" s="10"/>
      <c r="R694" s="10"/>
      <c r="S694" s="10"/>
    </row>
    <row r="695" spans="6:19">
      <c r="F695" s="27"/>
      <c r="G695" s="27"/>
      <c r="H695" s="11"/>
      <c r="I695" s="10"/>
      <c r="J695" s="10"/>
      <c r="K695" s="10"/>
      <c r="L695" s="10"/>
      <c r="M695" s="10"/>
      <c r="N695" s="10"/>
      <c r="O695" s="10"/>
      <c r="P695" s="10"/>
      <c r="Q695" s="10"/>
      <c r="R695" s="10"/>
      <c r="S695" s="10"/>
    </row>
    <row r="696" spans="6:19">
      <c r="F696" s="27"/>
      <c r="G696" s="27"/>
      <c r="H696" s="11"/>
      <c r="I696" s="10"/>
      <c r="J696" s="10"/>
      <c r="K696" s="10"/>
      <c r="L696" s="10"/>
      <c r="M696" s="10"/>
      <c r="N696" s="10"/>
      <c r="O696" s="10"/>
      <c r="P696" s="10"/>
      <c r="Q696" s="10"/>
      <c r="R696" s="10"/>
      <c r="S696" s="10"/>
    </row>
    <row r="697" spans="6:19">
      <c r="F697" s="27"/>
      <c r="G697" s="27"/>
      <c r="H697" s="11"/>
      <c r="I697" s="10"/>
      <c r="J697" s="10"/>
      <c r="K697" s="10"/>
      <c r="L697" s="10"/>
      <c r="M697" s="10"/>
      <c r="N697" s="10"/>
      <c r="O697" s="10"/>
      <c r="P697" s="10"/>
      <c r="Q697" s="10"/>
      <c r="R697" s="10"/>
      <c r="S697" s="10"/>
    </row>
    <row r="698" spans="6:19">
      <c r="F698" s="27"/>
      <c r="G698" s="27"/>
      <c r="H698" s="11"/>
      <c r="I698" s="10"/>
      <c r="J698" s="10"/>
      <c r="K698" s="10"/>
      <c r="L698" s="10"/>
      <c r="M698" s="10"/>
      <c r="N698" s="10"/>
      <c r="O698" s="10"/>
      <c r="P698" s="10"/>
      <c r="Q698" s="10"/>
      <c r="R698" s="10"/>
      <c r="S698" s="10"/>
    </row>
    <row r="699" spans="6:19">
      <c r="F699" s="27"/>
      <c r="G699" s="27"/>
      <c r="H699" s="11"/>
      <c r="I699" s="10"/>
      <c r="J699" s="10"/>
      <c r="K699" s="10"/>
      <c r="L699" s="10"/>
      <c r="M699" s="10"/>
      <c r="N699" s="10"/>
      <c r="O699" s="10"/>
      <c r="P699" s="10"/>
      <c r="Q699" s="10"/>
      <c r="R699" s="10"/>
      <c r="S699" s="10"/>
    </row>
    <row r="700" spans="6:19">
      <c r="F700" s="27"/>
      <c r="G700" s="27"/>
      <c r="H700" s="11"/>
      <c r="I700" s="10"/>
      <c r="J700" s="10"/>
      <c r="K700" s="10"/>
      <c r="L700" s="10"/>
      <c r="M700" s="10"/>
      <c r="N700" s="10"/>
      <c r="O700" s="10"/>
      <c r="P700" s="10"/>
      <c r="Q700" s="10"/>
      <c r="R700" s="10"/>
      <c r="S700" s="10"/>
    </row>
    <row r="701" spans="6:19">
      <c r="F701" s="27"/>
      <c r="G701" s="27"/>
      <c r="H701" s="11"/>
      <c r="I701" s="10"/>
      <c r="J701" s="10"/>
      <c r="K701" s="10"/>
      <c r="L701" s="10"/>
      <c r="M701" s="10"/>
      <c r="N701" s="10"/>
      <c r="O701" s="10"/>
      <c r="P701" s="10"/>
      <c r="Q701" s="10"/>
      <c r="R701" s="10"/>
      <c r="S701" s="10"/>
    </row>
    <row r="702" spans="6:19">
      <c r="F702" s="27"/>
      <c r="G702" s="27"/>
      <c r="H702" s="11"/>
      <c r="I702" s="10"/>
      <c r="J702" s="10"/>
      <c r="K702" s="10"/>
      <c r="L702" s="10"/>
      <c r="M702" s="10"/>
      <c r="N702" s="10"/>
      <c r="O702" s="10"/>
      <c r="P702" s="10"/>
      <c r="Q702" s="10"/>
      <c r="R702" s="10"/>
      <c r="S702" s="10"/>
    </row>
    <row r="703" spans="6:19">
      <c r="F703" s="27"/>
      <c r="G703" s="27"/>
      <c r="H703" s="11"/>
      <c r="I703" s="10"/>
      <c r="J703" s="10"/>
      <c r="K703" s="10"/>
      <c r="L703" s="10"/>
      <c r="M703" s="10"/>
      <c r="N703" s="10"/>
      <c r="O703" s="10"/>
      <c r="P703" s="10"/>
      <c r="Q703" s="10"/>
      <c r="R703" s="10"/>
      <c r="S703" s="10"/>
    </row>
    <row r="704" spans="6:19">
      <c r="F704" s="27"/>
      <c r="G704" s="27"/>
      <c r="H704" s="11"/>
      <c r="I704" s="10"/>
      <c r="J704" s="10"/>
      <c r="K704" s="10"/>
      <c r="L704" s="10"/>
      <c r="M704" s="10"/>
      <c r="N704" s="10"/>
      <c r="O704" s="10"/>
      <c r="P704" s="10"/>
      <c r="Q704" s="10"/>
      <c r="R704" s="10"/>
      <c r="S704" s="10"/>
    </row>
    <row r="705" spans="6:19">
      <c r="F705" s="27"/>
      <c r="G705" s="27"/>
      <c r="H705" s="11"/>
      <c r="I705" s="10"/>
      <c r="J705" s="10"/>
      <c r="K705" s="10"/>
      <c r="L705" s="10"/>
      <c r="M705" s="10"/>
      <c r="N705" s="10"/>
      <c r="O705" s="10"/>
      <c r="P705" s="10"/>
      <c r="Q705" s="10"/>
      <c r="R705" s="10"/>
      <c r="S705" s="10"/>
    </row>
    <row r="706" spans="6:19">
      <c r="F706" s="27"/>
      <c r="G706" s="27"/>
      <c r="H706" s="11"/>
      <c r="I706" s="10"/>
      <c r="J706" s="10"/>
      <c r="K706" s="10"/>
      <c r="L706" s="10"/>
      <c r="M706" s="10"/>
      <c r="N706" s="10"/>
      <c r="O706" s="10"/>
      <c r="P706" s="10"/>
      <c r="Q706" s="10"/>
      <c r="R706" s="10"/>
      <c r="S706" s="10"/>
    </row>
    <row r="707" spans="6:19">
      <c r="F707" s="27"/>
      <c r="G707" s="27"/>
      <c r="H707" s="11"/>
      <c r="I707" s="10"/>
      <c r="J707" s="10"/>
      <c r="K707" s="10"/>
      <c r="L707" s="10"/>
      <c r="M707" s="10"/>
      <c r="N707" s="10"/>
      <c r="O707" s="10"/>
      <c r="P707" s="10"/>
      <c r="Q707" s="10"/>
      <c r="R707" s="10"/>
      <c r="S707" s="10"/>
    </row>
    <row r="708" spans="6:19">
      <c r="F708" s="27"/>
      <c r="G708" s="27"/>
      <c r="H708" s="11"/>
      <c r="I708" s="10"/>
      <c r="J708" s="10"/>
      <c r="K708" s="10"/>
      <c r="L708" s="10"/>
      <c r="M708" s="10"/>
      <c r="N708" s="10"/>
      <c r="O708" s="10"/>
      <c r="P708" s="10"/>
      <c r="Q708" s="10"/>
      <c r="R708" s="10"/>
      <c r="S708" s="10"/>
    </row>
    <row r="709" spans="6:19">
      <c r="F709" s="27"/>
      <c r="G709" s="27"/>
      <c r="H709" s="11"/>
      <c r="I709" s="10"/>
      <c r="J709" s="10"/>
      <c r="K709" s="10"/>
      <c r="L709" s="10"/>
      <c r="M709" s="10"/>
      <c r="N709" s="10"/>
      <c r="O709" s="10"/>
      <c r="P709" s="10"/>
      <c r="Q709" s="10"/>
      <c r="R709" s="10"/>
      <c r="S709" s="10"/>
    </row>
    <row r="710" spans="6:19">
      <c r="F710" s="27"/>
      <c r="G710" s="27"/>
      <c r="H710" s="11"/>
      <c r="I710" s="10"/>
      <c r="J710" s="10"/>
      <c r="K710" s="10"/>
      <c r="L710" s="10"/>
      <c r="M710" s="10"/>
      <c r="N710" s="10"/>
      <c r="O710" s="10"/>
      <c r="P710" s="10"/>
      <c r="Q710" s="10"/>
      <c r="R710" s="10"/>
      <c r="S710" s="10"/>
    </row>
    <row r="711" spans="6:19">
      <c r="F711" s="27"/>
      <c r="G711" s="27"/>
      <c r="H711" s="11"/>
      <c r="I711" s="10"/>
      <c r="J711" s="10"/>
      <c r="K711" s="10"/>
      <c r="L711" s="10"/>
      <c r="M711" s="10"/>
      <c r="N711" s="10"/>
      <c r="O711" s="10"/>
      <c r="P711" s="10"/>
      <c r="Q711" s="10"/>
      <c r="R711" s="10"/>
      <c r="S711" s="10"/>
    </row>
    <row r="712" spans="6:19">
      <c r="F712" s="27"/>
      <c r="G712" s="27"/>
      <c r="H712" s="11"/>
      <c r="I712" s="10"/>
      <c r="J712" s="10"/>
      <c r="K712" s="10"/>
      <c r="L712" s="10"/>
      <c r="M712" s="10"/>
      <c r="N712" s="10"/>
      <c r="O712" s="10"/>
      <c r="P712" s="10"/>
      <c r="Q712" s="10"/>
      <c r="R712" s="10"/>
      <c r="S712" s="10"/>
    </row>
    <row r="713" spans="6:19">
      <c r="F713" s="27"/>
      <c r="G713" s="27"/>
      <c r="H713" s="11"/>
      <c r="I713" s="10"/>
      <c r="J713" s="10"/>
      <c r="K713" s="10"/>
      <c r="L713" s="10"/>
      <c r="M713" s="10"/>
      <c r="N713" s="10"/>
      <c r="O713" s="10"/>
      <c r="P713" s="10"/>
      <c r="Q713" s="10"/>
      <c r="R713" s="10"/>
      <c r="S713" s="10"/>
    </row>
    <row r="714" spans="6:19">
      <c r="F714" s="27"/>
      <c r="G714" s="27"/>
      <c r="H714" s="11"/>
      <c r="I714" s="10"/>
      <c r="J714" s="10"/>
      <c r="K714" s="10"/>
      <c r="L714" s="10"/>
      <c r="M714" s="10"/>
      <c r="N714" s="10"/>
      <c r="O714" s="10"/>
      <c r="P714" s="10"/>
      <c r="Q714" s="10"/>
      <c r="R714" s="10"/>
      <c r="S714" s="10"/>
    </row>
    <row r="715" spans="6:19">
      <c r="F715" s="27"/>
      <c r="G715" s="27"/>
      <c r="H715" s="11"/>
      <c r="I715" s="10"/>
      <c r="J715" s="10"/>
      <c r="K715" s="10"/>
      <c r="L715" s="10"/>
      <c r="M715" s="10"/>
      <c r="N715" s="10"/>
      <c r="O715" s="10"/>
      <c r="P715" s="10"/>
      <c r="Q715" s="10"/>
      <c r="R715" s="10"/>
      <c r="S715" s="10"/>
    </row>
    <row r="716" spans="6:19">
      <c r="F716" s="27"/>
      <c r="G716" s="27"/>
      <c r="H716" s="11"/>
      <c r="I716" s="10"/>
      <c r="J716" s="10"/>
      <c r="K716" s="10"/>
      <c r="L716" s="10"/>
      <c r="M716" s="10"/>
      <c r="N716" s="10"/>
      <c r="O716" s="10"/>
      <c r="P716" s="10"/>
      <c r="Q716" s="10"/>
      <c r="R716" s="10"/>
      <c r="S716" s="10"/>
    </row>
    <row r="717" spans="6:19">
      <c r="F717" s="27"/>
      <c r="G717" s="27"/>
      <c r="H717" s="11"/>
      <c r="I717" s="10"/>
      <c r="J717" s="10"/>
      <c r="K717" s="10"/>
      <c r="L717" s="10"/>
      <c r="M717" s="10"/>
      <c r="N717" s="10"/>
      <c r="O717" s="10"/>
      <c r="P717" s="10"/>
      <c r="Q717" s="10"/>
      <c r="R717" s="10"/>
      <c r="S717" s="10"/>
    </row>
    <row r="718" spans="6:19">
      <c r="F718" s="27"/>
      <c r="G718" s="27"/>
      <c r="H718" s="11"/>
      <c r="I718" s="10"/>
      <c r="J718" s="10"/>
      <c r="K718" s="10"/>
      <c r="L718" s="10"/>
      <c r="M718" s="10"/>
      <c r="N718" s="10"/>
      <c r="O718" s="10"/>
      <c r="P718" s="10"/>
      <c r="Q718" s="10"/>
      <c r="R718" s="10"/>
      <c r="S718" s="10"/>
    </row>
    <row r="719" spans="6:19">
      <c r="F719" s="27"/>
      <c r="G719" s="27"/>
      <c r="H719" s="11"/>
      <c r="I719" s="10"/>
      <c r="J719" s="10"/>
      <c r="K719" s="10"/>
      <c r="L719" s="10"/>
      <c r="M719" s="10"/>
      <c r="N719" s="10"/>
      <c r="O719" s="10"/>
      <c r="P719" s="10"/>
      <c r="Q719" s="10"/>
      <c r="R719" s="10"/>
      <c r="S719" s="10"/>
    </row>
    <row r="720" spans="6:19">
      <c r="F720" s="27"/>
      <c r="G720" s="27"/>
      <c r="H720" s="11"/>
      <c r="I720" s="10"/>
      <c r="J720" s="10"/>
      <c r="K720" s="10"/>
      <c r="L720" s="10"/>
      <c r="M720" s="10"/>
      <c r="N720" s="10"/>
      <c r="O720" s="10"/>
      <c r="P720" s="10"/>
      <c r="Q720" s="10"/>
      <c r="R720" s="10"/>
      <c r="S720" s="10"/>
    </row>
    <row r="721" spans="6:19">
      <c r="F721" s="27"/>
      <c r="G721" s="27"/>
      <c r="H721" s="11"/>
      <c r="I721" s="10"/>
      <c r="J721" s="10"/>
      <c r="K721" s="10"/>
      <c r="L721" s="10"/>
      <c r="M721" s="10"/>
      <c r="N721" s="10"/>
      <c r="O721" s="10"/>
      <c r="P721" s="10"/>
      <c r="Q721" s="10"/>
      <c r="R721" s="10"/>
      <c r="S721" s="10"/>
    </row>
    <row r="722" spans="6:19">
      <c r="F722" s="27"/>
      <c r="G722" s="27"/>
      <c r="H722" s="11"/>
      <c r="I722" s="10"/>
      <c r="J722" s="10"/>
      <c r="K722" s="10"/>
      <c r="L722" s="10"/>
      <c r="M722" s="10"/>
      <c r="N722" s="10"/>
      <c r="O722" s="10"/>
      <c r="P722" s="10"/>
      <c r="Q722" s="10"/>
      <c r="R722" s="10"/>
      <c r="S722" s="10"/>
    </row>
    <row r="723" spans="6:19">
      <c r="F723" s="27"/>
      <c r="G723" s="27"/>
      <c r="H723" s="11"/>
      <c r="I723" s="10"/>
      <c r="J723" s="10"/>
      <c r="K723" s="10"/>
      <c r="L723" s="10"/>
      <c r="M723" s="10"/>
      <c r="N723" s="10"/>
      <c r="O723" s="10"/>
      <c r="P723" s="10"/>
      <c r="Q723" s="10"/>
      <c r="R723" s="10"/>
      <c r="S723" s="10"/>
    </row>
    <row r="724" spans="6:19">
      <c r="F724" s="27"/>
      <c r="G724" s="27"/>
      <c r="H724" s="11"/>
      <c r="I724" s="10"/>
      <c r="J724" s="10"/>
      <c r="K724" s="10"/>
      <c r="L724" s="10"/>
      <c r="M724" s="10"/>
      <c r="N724" s="10"/>
      <c r="O724" s="10"/>
      <c r="P724" s="10"/>
      <c r="Q724" s="10"/>
      <c r="R724" s="10"/>
      <c r="S724" s="10"/>
    </row>
    <row r="725" spans="6:19">
      <c r="F725" s="27"/>
      <c r="G725" s="27"/>
      <c r="H725" s="11"/>
      <c r="I725" s="10"/>
      <c r="J725" s="10"/>
      <c r="K725" s="10"/>
      <c r="L725" s="10"/>
      <c r="M725" s="10"/>
      <c r="N725" s="10"/>
      <c r="O725" s="10"/>
      <c r="P725" s="10"/>
      <c r="Q725" s="10"/>
      <c r="R725" s="10"/>
      <c r="S725" s="10"/>
    </row>
    <row r="726" spans="6:19">
      <c r="F726" s="27"/>
      <c r="G726" s="27"/>
      <c r="H726" s="11"/>
      <c r="I726" s="10"/>
      <c r="J726" s="10"/>
      <c r="K726" s="10"/>
      <c r="L726" s="10"/>
      <c r="M726" s="10"/>
      <c r="N726" s="10"/>
      <c r="O726" s="10"/>
      <c r="P726" s="10"/>
      <c r="Q726" s="10"/>
      <c r="R726" s="10"/>
      <c r="S726" s="10"/>
    </row>
    <row r="727" spans="6:19">
      <c r="F727" s="27"/>
      <c r="G727" s="27"/>
      <c r="H727" s="11"/>
      <c r="I727" s="10"/>
      <c r="J727" s="10"/>
      <c r="K727" s="10"/>
      <c r="L727" s="10"/>
      <c r="M727" s="10"/>
      <c r="N727" s="10"/>
      <c r="O727" s="10"/>
      <c r="P727" s="10"/>
      <c r="Q727" s="10"/>
      <c r="R727" s="10"/>
      <c r="S727" s="10"/>
    </row>
    <row r="728" spans="6:19">
      <c r="F728" s="27"/>
      <c r="G728" s="27"/>
      <c r="H728" s="11"/>
      <c r="I728" s="10"/>
      <c r="J728" s="10"/>
      <c r="K728" s="10"/>
      <c r="L728" s="10"/>
      <c r="M728" s="10"/>
      <c r="N728" s="10"/>
      <c r="O728" s="10"/>
      <c r="P728" s="10"/>
      <c r="Q728" s="10"/>
      <c r="R728" s="10"/>
      <c r="S728" s="10"/>
    </row>
    <row r="729" spans="6:19">
      <c r="F729" s="27"/>
      <c r="G729" s="27"/>
      <c r="H729" s="11"/>
      <c r="I729" s="10"/>
      <c r="J729" s="10"/>
      <c r="K729" s="10"/>
      <c r="L729" s="10"/>
      <c r="M729" s="10"/>
      <c r="N729" s="10"/>
      <c r="O729" s="10"/>
      <c r="P729" s="10"/>
      <c r="Q729" s="10"/>
      <c r="R729" s="10"/>
      <c r="S729" s="10"/>
    </row>
    <row r="730" spans="6:19">
      <c r="F730" s="27"/>
      <c r="G730" s="27"/>
      <c r="H730" s="11"/>
      <c r="I730" s="10"/>
      <c r="J730" s="10"/>
      <c r="K730" s="10"/>
      <c r="L730" s="10"/>
      <c r="M730" s="10"/>
      <c r="N730" s="10"/>
      <c r="O730" s="10"/>
      <c r="P730" s="10"/>
      <c r="Q730" s="10"/>
      <c r="R730" s="10"/>
      <c r="S730" s="10"/>
    </row>
    <row r="731" spans="6:19">
      <c r="F731" s="27"/>
      <c r="G731" s="27"/>
      <c r="H731" s="11"/>
      <c r="I731" s="10"/>
      <c r="J731" s="10"/>
      <c r="K731" s="10"/>
      <c r="L731" s="10"/>
      <c r="M731" s="10"/>
      <c r="N731" s="10"/>
      <c r="O731" s="10"/>
      <c r="P731" s="10"/>
      <c r="Q731" s="10"/>
      <c r="R731" s="10"/>
      <c r="S731" s="10"/>
    </row>
    <row r="732" spans="6:19">
      <c r="F732" s="27"/>
      <c r="G732" s="27"/>
      <c r="H732" s="11"/>
      <c r="I732" s="10"/>
      <c r="J732" s="10"/>
      <c r="K732" s="10"/>
      <c r="L732" s="10"/>
      <c r="M732" s="10"/>
      <c r="N732" s="10"/>
      <c r="O732" s="10"/>
      <c r="P732" s="10"/>
      <c r="Q732" s="10"/>
      <c r="R732" s="10"/>
      <c r="S732" s="10"/>
    </row>
    <row r="733" spans="6:19">
      <c r="F733" s="27"/>
      <c r="G733" s="27"/>
      <c r="H733" s="11"/>
      <c r="I733" s="10"/>
      <c r="J733" s="10"/>
      <c r="K733" s="10"/>
      <c r="L733" s="10"/>
      <c r="M733" s="10"/>
      <c r="N733" s="10"/>
      <c r="O733" s="10"/>
      <c r="P733" s="10"/>
      <c r="Q733" s="10"/>
      <c r="R733" s="10"/>
      <c r="S733" s="10"/>
    </row>
    <row r="734" spans="6:19">
      <c r="F734" s="27"/>
      <c r="G734" s="27"/>
      <c r="H734" s="11"/>
      <c r="I734" s="10"/>
      <c r="J734" s="10"/>
      <c r="K734" s="10"/>
      <c r="L734" s="10"/>
      <c r="M734" s="10"/>
      <c r="N734" s="10"/>
      <c r="O734" s="10"/>
      <c r="P734" s="10"/>
      <c r="Q734" s="10"/>
      <c r="R734" s="10"/>
      <c r="S734" s="10"/>
    </row>
    <row r="735" spans="6:19">
      <c r="F735" s="27"/>
      <c r="G735" s="27"/>
      <c r="H735" s="11"/>
      <c r="I735" s="10"/>
      <c r="J735" s="10"/>
      <c r="K735" s="10"/>
      <c r="L735" s="10"/>
      <c r="M735" s="10"/>
      <c r="N735" s="10"/>
      <c r="O735" s="10"/>
      <c r="P735" s="10"/>
      <c r="Q735" s="10"/>
      <c r="R735" s="10"/>
      <c r="S735" s="10"/>
    </row>
    <row r="736" spans="6:19">
      <c r="F736" s="27"/>
      <c r="G736" s="27"/>
      <c r="H736" s="11"/>
      <c r="I736" s="10"/>
      <c r="J736" s="10"/>
      <c r="K736" s="10"/>
      <c r="L736" s="10"/>
      <c r="M736" s="10"/>
      <c r="N736" s="10"/>
      <c r="O736" s="10"/>
      <c r="P736" s="10"/>
      <c r="Q736" s="10"/>
      <c r="R736" s="10"/>
      <c r="S736" s="10"/>
    </row>
    <row r="737" spans="6:19">
      <c r="F737" s="27"/>
      <c r="G737" s="27"/>
      <c r="H737" s="11"/>
      <c r="I737" s="10"/>
      <c r="J737" s="10"/>
      <c r="K737" s="10"/>
      <c r="L737" s="10"/>
      <c r="M737" s="10"/>
      <c r="N737" s="10"/>
      <c r="O737" s="10"/>
      <c r="P737" s="10"/>
      <c r="Q737" s="10"/>
      <c r="R737" s="10"/>
      <c r="S737" s="10"/>
    </row>
    <row r="738" spans="6:19">
      <c r="F738" s="27"/>
      <c r="G738" s="27"/>
      <c r="H738" s="11"/>
      <c r="I738" s="10"/>
      <c r="J738" s="10"/>
      <c r="K738" s="10"/>
      <c r="L738" s="10"/>
      <c r="M738" s="10"/>
      <c r="N738" s="10"/>
      <c r="O738" s="10"/>
      <c r="P738" s="10"/>
      <c r="Q738" s="10"/>
      <c r="R738" s="10"/>
      <c r="S738" s="10"/>
    </row>
    <row r="739" spans="6:19">
      <c r="F739" s="27"/>
      <c r="G739" s="27"/>
      <c r="H739" s="11"/>
      <c r="I739" s="10"/>
      <c r="J739" s="10"/>
      <c r="K739" s="10"/>
      <c r="L739" s="10"/>
      <c r="M739" s="10"/>
      <c r="N739" s="10"/>
      <c r="O739" s="10"/>
      <c r="P739" s="10"/>
      <c r="Q739" s="10"/>
      <c r="R739" s="10"/>
      <c r="S739" s="10"/>
    </row>
    <row r="740" spans="6:19">
      <c r="H740" s="11"/>
      <c r="I740" s="10"/>
      <c r="J740" s="10"/>
      <c r="K740" s="10"/>
      <c r="L740" s="10"/>
      <c r="M740" s="10"/>
      <c r="N740" s="10"/>
      <c r="O740" s="10"/>
      <c r="Q740" s="10"/>
      <c r="R740" s="10"/>
      <c r="S740" s="10"/>
    </row>
  </sheetData>
  <mergeCells count="621">
    <mergeCell ref="F593:G593"/>
    <mergeCell ref="F594:G594"/>
    <mergeCell ref="F595:G595"/>
    <mergeCell ref="F596:G596"/>
    <mergeCell ref="F597:G597"/>
    <mergeCell ref="F598:G598"/>
    <mergeCell ref="F587:G587"/>
    <mergeCell ref="F588:G588"/>
    <mergeCell ref="F589:G589"/>
    <mergeCell ref="F590:G590"/>
    <mergeCell ref="F591:G591"/>
    <mergeCell ref="F592:G592"/>
    <mergeCell ref="F605:H605"/>
    <mergeCell ref="B606:C606"/>
    <mergeCell ref="F606:G606"/>
    <mergeCell ref="F599:H599"/>
    <mergeCell ref="F600:G600"/>
    <mergeCell ref="F601:G601"/>
    <mergeCell ref="F602:G602"/>
    <mergeCell ref="F603:G603"/>
    <mergeCell ref="F604:G604"/>
    <mergeCell ref="F581:G581"/>
    <mergeCell ref="F582:G582"/>
    <mergeCell ref="F583:G583"/>
    <mergeCell ref="F584:G584"/>
    <mergeCell ref="F585:G585"/>
    <mergeCell ref="F586:G586"/>
    <mergeCell ref="F575:G575"/>
    <mergeCell ref="F576:G576"/>
    <mergeCell ref="F577:G577"/>
    <mergeCell ref="F578:G578"/>
    <mergeCell ref="F579:G579"/>
    <mergeCell ref="F580:H580"/>
    <mergeCell ref="F569:G569"/>
    <mergeCell ref="F570:G570"/>
    <mergeCell ref="F571:G571"/>
    <mergeCell ref="F572:G572"/>
    <mergeCell ref="F573:G573"/>
    <mergeCell ref="F574:G574"/>
    <mergeCell ref="F563:G563"/>
    <mergeCell ref="F564:G564"/>
    <mergeCell ref="F565:G565"/>
    <mergeCell ref="F566:G566"/>
    <mergeCell ref="F567:G567"/>
    <mergeCell ref="F568:G568"/>
    <mergeCell ref="F557:G557"/>
    <mergeCell ref="F558:G558"/>
    <mergeCell ref="F559:G559"/>
    <mergeCell ref="F560:G560"/>
    <mergeCell ref="F561:G561"/>
    <mergeCell ref="F562:G562"/>
    <mergeCell ref="F530:G530"/>
    <mergeCell ref="F539:H539"/>
    <mergeCell ref="F546:H546"/>
    <mergeCell ref="F549:G549"/>
    <mergeCell ref="F537:G537"/>
    <mergeCell ref="F556:G556"/>
    <mergeCell ref="F553:G553"/>
    <mergeCell ref="F554:G554"/>
    <mergeCell ref="F551:G551"/>
    <mergeCell ref="F555:G555"/>
    <mergeCell ref="F548:G548"/>
    <mergeCell ref="F550:G550"/>
    <mergeCell ref="F552:G552"/>
    <mergeCell ref="F538:G538"/>
    <mergeCell ref="F547:G547"/>
    <mergeCell ref="F540:G540"/>
    <mergeCell ref="F541:G541"/>
    <mergeCell ref="F545:G545"/>
    <mergeCell ref="F501:G501"/>
    <mergeCell ref="F524:G524"/>
    <mergeCell ref="F504:G504"/>
    <mergeCell ref="F503:G503"/>
    <mergeCell ref="F535:G535"/>
    <mergeCell ref="F536:G536"/>
    <mergeCell ref="F519:G519"/>
    <mergeCell ref="F509:G509"/>
    <mergeCell ref="F510:G510"/>
    <mergeCell ref="F511:G511"/>
    <mergeCell ref="F525:G525"/>
    <mergeCell ref="F533:G533"/>
    <mergeCell ref="F521:G521"/>
    <mergeCell ref="F507:G507"/>
    <mergeCell ref="F520:G520"/>
    <mergeCell ref="F523:G523"/>
    <mergeCell ref="F516:G516"/>
    <mergeCell ref="F512:G512"/>
    <mergeCell ref="F508:G508"/>
    <mergeCell ref="F515:G515"/>
    <mergeCell ref="B479:C479"/>
    <mergeCell ref="F481:H481"/>
    <mergeCell ref="B490:C490"/>
    <mergeCell ref="F490:G490"/>
    <mergeCell ref="B491:C491"/>
    <mergeCell ref="F493:H493"/>
    <mergeCell ref="F488:G488"/>
    <mergeCell ref="F489:G489"/>
    <mergeCell ref="F487:G487"/>
    <mergeCell ref="F486:G486"/>
    <mergeCell ref="F479:G479"/>
    <mergeCell ref="B444:C444"/>
    <mergeCell ref="F445:G445"/>
    <mergeCell ref="B456:C456"/>
    <mergeCell ref="F457:G457"/>
    <mergeCell ref="F471:G471"/>
    <mergeCell ref="F473:H473"/>
    <mergeCell ref="F453:G453"/>
    <mergeCell ref="F462:G462"/>
    <mergeCell ref="F469:G469"/>
    <mergeCell ref="F452:G452"/>
    <mergeCell ref="F447:G447"/>
    <mergeCell ref="F446:G446"/>
    <mergeCell ref="F444:G444"/>
    <mergeCell ref="F459:G459"/>
    <mergeCell ref="F451:G451"/>
    <mergeCell ref="F472:G472"/>
    <mergeCell ref="F463:G463"/>
    <mergeCell ref="F460:G460"/>
    <mergeCell ref="F450:G450"/>
    <mergeCell ref="F465:G465"/>
    <mergeCell ref="F458:G458"/>
    <mergeCell ref="F461:G461"/>
    <mergeCell ref="F455:G455"/>
    <mergeCell ref="F454:G454"/>
    <mergeCell ref="B306:C306"/>
    <mergeCell ref="F307:H307"/>
    <mergeCell ref="F369:G369"/>
    <mergeCell ref="F273:G273"/>
    <mergeCell ref="F283:G283"/>
    <mergeCell ref="F284:G284"/>
    <mergeCell ref="F323:G323"/>
    <mergeCell ref="F318:G318"/>
    <mergeCell ref="F319:G319"/>
    <mergeCell ref="F300:G300"/>
    <mergeCell ref="F348:G348"/>
    <mergeCell ref="F357:G357"/>
    <mergeCell ref="F355:G355"/>
    <mergeCell ref="F358:G358"/>
    <mergeCell ref="F352:G352"/>
    <mergeCell ref="F360:G360"/>
    <mergeCell ref="F363:G363"/>
    <mergeCell ref="F353:G353"/>
    <mergeCell ref="F361:G361"/>
    <mergeCell ref="F328:G328"/>
    <mergeCell ref="F329:G329"/>
    <mergeCell ref="F321:G321"/>
    <mergeCell ref="F313:G313"/>
    <mergeCell ref="F326:G326"/>
    <mergeCell ref="F73:G73"/>
    <mergeCell ref="B217:C217"/>
    <mergeCell ref="F218:H218"/>
    <mergeCell ref="F196:G196"/>
    <mergeCell ref="F260:H260"/>
    <mergeCell ref="F270:H270"/>
    <mergeCell ref="F206:G206"/>
    <mergeCell ref="F200:G200"/>
    <mergeCell ref="F199:G199"/>
    <mergeCell ref="F211:H211"/>
    <mergeCell ref="F238:H238"/>
    <mergeCell ref="F190:H190"/>
    <mergeCell ref="F205:G205"/>
    <mergeCell ref="F258:G258"/>
    <mergeCell ref="F207:G207"/>
    <mergeCell ref="F223:G223"/>
    <mergeCell ref="F197:G197"/>
    <mergeCell ref="F220:G220"/>
    <mergeCell ref="F216:G216"/>
    <mergeCell ref="F201:G201"/>
    <mergeCell ref="F182:G182"/>
    <mergeCell ref="F189:G189"/>
    <mergeCell ref="F187:G187"/>
    <mergeCell ref="F188:G188"/>
    <mergeCell ref="U8:CB8"/>
    <mergeCell ref="B135:C135"/>
    <mergeCell ref="B156:C156"/>
    <mergeCell ref="F171:G171"/>
    <mergeCell ref="B172:C172"/>
    <mergeCell ref="F174:H174"/>
    <mergeCell ref="F132:G132"/>
    <mergeCell ref="F71:G71"/>
    <mergeCell ref="F72:H72"/>
    <mergeCell ref="F76:G76"/>
    <mergeCell ref="F77:G77"/>
    <mergeCell ref="F88:G88"/>
    <mergeCell ref="F66:G66"/>
    <mergeCell ref="F67:G67"/>
    <mergeCell ref="F41:G41"/>
    <mergeCell ref="F44:G44"/>
    <mergeCell ref="F56:G56"/>
    <mergeCell ref="F65:G65"/>
    <mergeCell ref="F60:H60"/>
    <mergeCell ref="F51:G51"/>
    <mergeCell ref="F58:G58"/>
    <mergeCell ref="F68:G68"/>
    <mergeCell ref="F75:G75"/>
    <mergeCell ref="F26:G26"/>
    <mergeCell ref="F112:G112"/>
    <mergeCell ref="F116:G116"/>
    <mergeCell ref="F90:G90"/>
    <mergeCell ref="F183:G183"/>
    <mergeCell ref="F198:G198"/>
    <mergeCell ref="F178:G178"/>
    <mergeCell ref="F173:G173"/>
    <mergeCell ref="F153:G153"/>
    <mergeCell ref="F161:G161"/>
    <mergeCell ref="F149:G149"/>
    <mergeCell ref="F184:G184"/>
    <mergeCell ref="F154:G154"/>
    <mergeCell ref="F151:G151"/>
    <mergeCell ref="F143:G143"/>
    <mergeCell ref="F159:G159"/>
    <mergeCell ref="F119:G119"/>
    <mergeCell ref="F121:G121"/>
    <mergeCell ref="F113:G113"/>
    <mergeCell ref="F114:G114"/>
    <mergeCell ref="F117:G117"/>
    <mergeCell ref="F334:G334"/>
    <mergeCell ref="F333:G333"/>
    <mergeCell ref="F364:G364"/>
    <mergeCell ref="F356:G356"/>
    <mergeCell ref="F354:G354"/>
    <mergeCell ref="F346:G346"/>
    <mergeCell ref="F347:G347"/>
    <mergeCell ref="F302:G302"/>
    <mergeCell ref="F434:G434"/>
    <mergeCell ref="F430:G430"/>
    <mergeCell ref="F414:G414"/>
    <mergeCell ref="F315:G315"/>
    <mergeCell ref="F317:G317"/>
    <mergeCell ref="F405:G405"/>
    <mergeCell ref="F406:G406"/>
    <mergeCell ref="F422:G422"/>
    <mergeCell ref="F428:G428"/>
    <mergeCell ref="F416:G416"/>
    <mergeCell ref="F431:G431"/>
    <mergeCell ref="F424:G424"/>
    <mergeCell ref="F425:G425"/>
    <mergeCell ref="F518:G518"/>
    <mergeCell ref="F506:H506"/>
    <mergeCell ref="F522:G522"/>
    <mergeCell ref="F118:G118"/>
    <mergeCell ref="F440:G440"/>
    <mergeCell ref="F441:G441"/>
    <mergeCell ref="F435:G435"/>
    <mergeCell ref="F436:G436"/>
    <mergeCell ref="F411:G411"/>
    <mergeCell ref="F423:G423"/>
    <mergeCell ref="F377:G377"/>
    <mergeCell ref="F379:G379"/>
    <mergeCell ref="F266:G266"/>
    <mergeCell ref="F263:G263"/>
    <mergeCell ref="F271:G271"/>
    <mergeCell ref="F290:G290"/>
    <mergeCell ref="F282:G282"/>
    <mergeCell ref="F396:G396"/>
    <mergeCell ref="F351:G351"/>
    <mergeCell ref="F342:G342"/>
    <mergeCell ref="F344:G344"/>
    <mergeCell ref="F349:G349"/>
    <mergeCell ref="F340:G340"/>
    <mergeCell ref="F339:G339"/>
    <mergeCell ref="F544:G544"/>
    <mergeCell ref="F542:G542"/>
    <mergeCell ref="F526:G526"/>
    <mergeCell ref="F448:G448"/>
    <mergeCell ref="F134:G134"/>
    <mergeCell ref="F137:G137"/>
    <mergeCell ref="F139:G139"/>
    <mergeCell ref="F517:G517"/>
    <mergeCell ref="F156:G156"/>
    <mergeCell ref="F157:G157"/>
    <mergeCell ref="F162:G162"/>
    <mergeCell ref="F155:G155"/>
    <mergeCell ref="F158:G158"/>
    <mergeCell ref="F152:G152"/>
    <mergeCell ref="F233:G233"/>
    <mergeCell ref="F147:G147"/>
    <mergeCell ref="F150:G150"/>
    <mergeCell ref="F145:G145"/>
    <mergeCell ref="F148:G148"/>
    <mergeCell ref="F160:G160"/>
    <mergeCell ref="F181:G181"/>
    <mergeCell ref="F191:G191"/>
    <mergeCell ref="F185:G185"/>
    <mergeCell ref="F534:G534"/>
    <mergeCell ref="F20:H20"/>
    <mergeCell ref="F23:G23"/>
    <mergeCell ref="F36:G36"/>
    <mergeCell ref="F37:G37"/>
    <mergeCell ref="F22:G22"/>
    <mergeCell ref="F24:G24"/>
    <mergeCell ref="F31:G31"/>
    <mergeCell ref="F32:H32"/>
    <mergeCell ref="F543:G543"/>
    <mergeCell ref="F38:G38"/>
    <mergeCell ref="F40:G40"/>
    <mergeCell ref="F61:G61"/>
    <mergeCell ref="F122:G122"/>
    <mergeCell ref="F309:G309"/>
    <mergeCell ref="F257:G257"/>
    <mergeCell ref="F128:G128"/>
    <mergeCell ref="F133:G133"/>
    <mergeCell ref="F527:G527"/>
    <mergeCell ref="F531:G531"/>
    <mergeCell ref="F532:G532"/>
    <mergeCell ref="F240:G240"/>
    <mergeCell ref="F74:G74"/>
    <mergeCell ref="F97:G97"/>
    <mergeCell ref="F100:G100"/>
    <mergeCell ref="F82:G82"/>
    <mergeCell ref="F83:G83"/>
    <mergeCell ref="F84:G84"/>
    <mergeCell ref="F81:G81"/>
    <mergeCell ref="F80:G80"/>
    <mergeCell ref="F144:G144"/>
    <mergeCell ref="F115:G115"/>
    <mergeCell ref="F130:G130"/>
    <mergeCell ref="F27:G27"/>
    <mergeCell ref="F127:G127"/>
    <mergeCell ref="F125:G125"/>
    <mergeCell ref="F120:G120"/>
    <mergeCell ref="F138:G138"/>
    <mergeCell ref="F140:G140"/>
    <mergeCell ref="F131:G131"/>
    <mergeCell ref="F35:G35"/>
    <mergeCell ref="F86:G86"/>
    <mergeCell ref="F129:G129"/>
    <mergeCell ref="F124:G124"/>
    <mergeCell ref="F126:G126"/>
    <mergeCell ref="F123:G123"/>
    <mergeCell ref="F87:G87"/>
    <mergeCell ref="F141:G141"/>
    <mergeCell ref="F79:H79"/>
    <mergeCell ref="F15:G15"/>
    <mergeCell ref="B12:C12"/>
    <mergeCell ref="F12:G12"/>
    <mergeCell ref="F21:G21"/>
    <mergeCell ref="F25:G25"/>
    <mergeCell ref="F39:G39"/>
    <mergeCell ref="B31:C31"/>
    <mergeCell ref="G1:H1"/>
    <mergeCell ref="G3:R3"/>
    <mergeCell ref="G7:R7"/>
    <mergeCell ref="F8:N8"/>
    <mergeCell ref="B11:C11"/>
    <mergeCell ref="F18:G18"/>
    <mergeCell ref="F9:G9"/>
    <mergeCell ref="F28:G28"/>
    <mergeCell ref="F10:G10"/>
    <mergeCell ref="F11:G11"/>
    <mergeCell ref="F34:G34"/>
    <mergeCell ref="F33:G33"/>
    <mergeCell ref="B19:C19"/>
    <mergeCell ref="F13:H13"/>
    <mergeCell ref="F14:G14"/>
    <mergeCell ref="F17:G17"/>
    <mergeCell ref="F29:G29"/>
    <mergeCell ref="F16:G16"/>
    <mergeCell ref="F30:G30"/>
    <mergeCell ref="B78:C78"/>
    <mergeCell ref="F78:G78"/>
    <mergeCell ref="F42:G42"/>
    <mergeCell ref="F59:G59"/>
    <mergeCell ref="F63:H63"/>
    <mergeCell ref="F43:G43"/>
    <mergeCell ref="F62:G62"/>
    <mergeCell ref="F64:G64"/>
    <mergeCell ref="F45:G45"/>
    <mergeCell ref="F55:G55"/>
    <mergeCell ref="F50:G50"/>
    <mergeCell ref="F52:G52"/>
    <mergeCell ref="F46:G46"/>
    <mergeCell ref="F47:G47"/>
    <mergeCell ref="F48:G48"/>
    <mergeCell ref="F49:G49"/>
    <mergeCell ref="F53:G53"/>
    <mergeCell ref="F54:G54"/>
    <mergeCell ref="F57:G57"/>
    <mergeCell ref="F19:G19"/>
    <mergeCell ref="F69:G69"/>
    <mergeCell ref="F70:G70"/>
    <mergeCell ref="B85:C85"/>
    <mergeCell ref="F85:G85"/>
    <mergeCell ref="F98:H98"/>
    <mergeCell ref="F99:G99"/>
    <mergeCell ref="F111:G111"/>
    <mergeCell ref="F104:G104"/>
    <mergeCell ref="F91:G91"/>
    <mergeCell ref="F102:G102"/>
    <mergeCell ref="F105:G105"/>
    <mergeCell ref="F92:G92"/>
    <mergeCell ref="F93:G93"/>
    <mergeCell ref="F94:G94"/>
    <mergeCell ref="F103:G103"/>
    <mergeCell ref="F95:G95"/>
    <mergeCell ref="F96:G96"/>
    <mergeCell ref="F106:G106"/>
    <mergeCell ref="F101:G101"/>
    <mergeCell ref="F108:G108"/>
    <mergeCell ref="F89:G89"/>
    <mergeCell ref="F109:G109"/>
    <mergeCell ref="F110:G110"/>
    <mergeCell ref="F107:G107"/>
    <mergeCell ref="F193:G193"/>
    <mergeCell ref="F163:G163"/>
    <mergeCell ref="F186:G186"/>
    <mergeCell ref="F176:G176"/>
    <mergeCell ref="F215:G215"/>
    <mergeCell ref="F214:G214"/>
    <mergeCell ref="F179:G179"/>
    <mergeCell ref="F210:G210"/>
    <mergeCell ref="F172:G172"/>
    <mergeCell ref="F213:G213"/>
    <mergeCell ref="F180:G180"/>
    <mergeCell ref="F192:G192"/>
    <mergeCell ref="F202:G202"/>
    <mergeCell ref="F208:G208"/>
    <mergeCell ref="F212:G212"/>
    <mergeCell ref="F204:G204"/>
    <mergeCell ref="F177:G177"/>
    <mergeCell ref="F195:G195"/>
    <mergeCell ref="F194:G194"/>
    <mergeCell ref="F164:G164"/>
    <mergeCell ref="F209:G209"/>
    <mergeCell ref="F256:G256"/>
    <mergeCell ref="F254:G254"/>
    <mergeCell ref="F248:G248"/>
    <mergeCell ref="F236:G236"/>
    <mergeCell ref="F235:G235"/>
    <mergeCell ref="F226:G226"/>
    <mergeCell ref="F219:G219"/>
    <mergeCell ref="B224:C224"/>
    <mergeCell ref="F239:G239"/>
    <mergeCell ref="F225:G225"/>
    <mergeCell ref="F222:G222"/>
    <mergeCell ref="F221:G221"/>
    <mergeCell ref="F232:G232"/>
    <mergeCell ref="F234:G234"/>
    <mergeCell ref="F228:G228"/>
    <mergeCell ref="F227:G227"/>
    <mergeCell ref="F224:G224"/>
    <mergeCell ref="F229:G229"/>
    <mergeCell ref="F230:G230"/>
    <mergeCell ref="F231:G231"/>
    <mergeCell ref="F250:G250"/>
    <mergeCell ref="F259:G259"/>
    <mergeCell ref="F301:G301"/>
    <mergeCell ref="F280:G280"/>
    <mergeCell ref="F272:G272"/>
    <mergeCell ref="F262:G262"/>
    <mergeCell ref="F261:G261"/>
    <mergeCell ref="F264:G264"/>
    <mergeCell ref="F265:G265"/>
    <mergeCell ref="F268:G268"/>
    <mergeCell ref="F267:G267"/>
    <mergeCell ref="F269:G269"/>
    <mergeCell ref="F293:G293"/>
    <mergeCell ref="F299:G299"/>
    <mergeCell ref="F295:G295"/>
    <mergeCell ref="F449:G449"/>
    <mergeCell ref="F394:G394"/>
    <mergeCell ref="F308:G308"/>
    <mergeCell ref="F303:G303"/>
    <mergeCell ref="F332:G332"/>
    <mergeCell ref="F400:G400"/>
    <mergeCell ref="F399:G399"/>
    <mergeCell ref="F391:G391"/>
    <mergeCell ref="F335:G335"/>
    <mergeCell ref="F343:G343"/>
    <mergeCell ref="F365:G365"/>
    <mergeCell ref="F366:G366"/>
    <mergeCell ref="F385:G385"/>
    <mergeCell ref="F345:G345"/>
    <mergeCell ref="F350:G350"/>
    <mergeCell ref="F331:G331"/>
    <mergeCell ref="F341:G341"/>
    <mergeCell ref="F336:G336"/>
    <mergeCell ref="F325:G325"/>
    <mergeCell ref="F397:G397"/>
    <mergeCell ref="F393:G393"/>
    <mergeCell ref="F386:G386"/>
    <mergeCell ref="F387:G387"/>
    <mergeCell ref="F330:G330"/>
    <mergeCell ref="F513:G513"/>
    <mergeCell ref="F514:G514"/>
    <mergeCell ref="F403:G403"/>
    <mergeCell ref="F502:G502"/>
    <mergeCell ref="F491:G491"/>
    <mergeCell ref="F492:G492"/>
    <mergeCell ref="F500:G500"/>
    <mergeCell ref="F498:G498"/>
    <mergeCell ref="F495:G495"/>
    <mergeCell ref="F499:G499"/>
    <mergeCell ref="F485:G485"/>
    <mergeCell ref="F408:G408"/>
    <mergeCell ref="F505:G505"/>
    <mergeCell ref="F474:G474"/>
    <mergeCell ref="F484:G484"/>
    <mergeCell ref="F475:G475"/>
    <mergeCell ref="F480:G480"/>
    <mergeCell ref="F496:G496"/>
    <mergeCell ref="F497:G497"/>
    <mergeCell ref="F494:G494"/>
    <mergeCell ref="F482:G482"/>
    <mergeCell ref="F470:G470"/>
    <mergeCell ref="F420:G420"/>
    <mergeCell ref="F407:G407"/>
    <mergeCell ref="F274:G274"/>
    <mergeCell ref="F275:G275"/>
    <mergeCell ref="F252:G252"/>
    <mergeCell ref="F253:G253"/>
    <mergeCell ref="F251:G251"/>
    <mergeCell ref="F276:G276"/>
    <mergeCell ref="F288:G288"/>
    <mergeCell ref="F287:G287"/>
    <mergeCell ref="F135:G135"/>
    <mergeCell ref="F146:G146"/>
    <mergeCell ref="F175:G175"/>
    <mergeCell ref="F136:G136"/>
    <mergeCell ref="F142:G142"/>
    <mergeCell ref="F203:G203"/>
    <mergeCell ref="F255:G255"/>
    <mergeCell ref="F285:G285"/>
    <mergeCell ref="F286:G286"/>
    <mergeCell ref="F247:G247"/>
    <mergeCell ref="F243:G243"/>
    <mergeCell ref="F242:G242"/>
    <mergeCell ref="F249:G249"/>
    <mergeCell ref="F246:G246"/>
    <mergeCell ref="F244:G244"/>
    <mergeCell ref="F245:G245"/>
    <mergeCell ref="F337:G337"/>
    <mergeCell ref="F338:G338"/>
    <mergeCell ref="F362:G362"/>
    <mergeCell ref="F359:G359"/>
    <mergeCell ref="F432:G432"/>
    <mergeCell ref="F404:G404"/>
    <mergeCell ref="F316:G316"/>
    <mergeCell ref="F378:G378"/>
    <mergeCell ref="F367:G367"/>
    <mergeCell ref="F381:G381"/>
    <mergeCell ref="F374:G374"/>
    <mergeCell ref="F373:G373"/>
    <mergeCell ref="F320:G320"/>
    <mergeCell ref="F322:G322"/>
    <mergeCell ref="F324:G324"/>
    <mergeCell ref="F327:G327"/>
    <mergeCell ref="F419:G419"/>
    <mergeCell ref="F389:G389"/>
    <mergeCell ref="F382:G382"/>
    <mergeCell ref="F383:G383"/>
    <mergeCell ref="F368:G368"/>
    <mergeCell ref="F388:G388"/>
    <mergeCell ref="F398:G398"/>
    <mergeCell ref="F410:G410"/>
    <mergeCell ref="F314:G314"/>
    <mergeCell ref="F306:G306"/>
    <mergeCell ref="F281:G281"/>
    <mergeCell ref="F296:G296"/>
    <mergeCell ref="F311:G311"/>
    <mergeCell ref="F278:G278"/>
    <mergeCell ref="F277:G277"/>
    <mergeCell ref="F279:G279"/>
    <mergeCell ref="F304:G304"/>
    <mergeCell ref="F298:G298"/>
    <mergeCell ref="F291:G291"/>
    <mergeCell ref="F294:G294"/>
    <mergeCell ref="F312:G312"/>
    <mergeCell ref="F297:G297"/>
    <mergeCell ref="F292:G292"/>
    <mergeCell ref="F305:G305"/>
    <mergeCell ref="F289:G289"/>
    <mergeCell ref="F310:G310"/>
    <mergeCell ref="F456:G456"/>
    <mergeCell ref="F464:G464"/>
    <mergeCell ref="F380:G380"/>
    <mergeCell ref="F384:G384"/>
    <mergeCell ref="F395:G395"/>
    <mergeCell ref="F390:G390"/>
    <mergeCell ref="F439:G439"/>
    <mergeCell ref="F438:G438"/>
    <mergeCell ref="F437:G437"/>
    <mergeCell ref="F443:G443"/>
    <mergeCell ref="F442:G442"/>
    <mergeCell ref="F401:G401"/>
    <mergeCell ref="F392:G392"/>
    <mergeCell ref="F415:G415"/>
    <mergeCell ref="F418:G418"/>
    <mergeCell ref="F413:G413"/>
    <mergeCell ref="F427:G427"/>
    <mergeCell ref="F429:G429"/>
    <mergeCell ref="F426:G426"/>
    <mergeCell ref="F421:G421"/>
    <mergeCell ref="F409:G409"/>
    <mergeCell ref="F417:G417"/>
    <mergeCell ref="F412:G412"/>
    <mergeCell ref="F402:G402"/>
    <mergeCell ref="F478:G478"/>
    <mergeCell ref="F467:G467"/>
    <mergeCell ref="F466:G466"/>
    <mergeCell ref="F476:G476"/>
    <mergeCell ref="F477:G477"/>
    <mergeCell ref="F468:G468"/>
    <mergeCell ref="F528:G528"/>
    <mergeCell ref="F529:G529"/>
    <mergeCell ref="F165:H165"/>
    <mergeCell ref="F166:G166"/>
    <mergeCell ref="F167:G167"/>
    <mergeCell ref="F168:G168"/>
    <mergeCell ref="F169:G169"/>
    <mergeCell ref="F170:G170"/>
    <mergeCell ref="F483:G483"/>
    <mergeCell ref="F433:G433"/>
    <mergeCell ref="F375:G375"/>
    <mergeCell ref="F376:G376"/>
    <mergeCell ref="F370:G370"/>
    <mergeCell ref="F371:G371"/>
    <mergeCell ref="F372:G372"/>
    <mergeCell ref="F241:G241"/>
    <mergeCell ref="F237:G237"/>
    <mergeCell ref="F217:G217"/>
  </mergeCells>
  <phoneticPr fontId="2" type="noConversion"/>
  <pageMargins left="1.1811023622047245" right="0.39370078740157483" top="0.59055118110236227" bottom="0.39370078740157483" header="0.39370078740157483" footer="0"/>
  <pageSetup paperSize="9" scale="65" fitToHeight="15" orientation="portrait" r:id="rId1"/>
  <headerFooter alignWithMargins="0">
    <oddHeader>&amp;R&amp;P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Пр 7 разд подр</vt:lpstr>
      <vt:lpstr>Пр 6 прогр 2019</vt:lpstr>
      <vt:lpstr>Пр 5 вед 2019</vt:lpstr>
      <vt:lpstr>Пр 4 рп ц в 2019</vt:lpstr>
      <vt:lpstr>'Пр 4 рп ц в 2019'!Область_печати</vt:lpstr>
      <vt:lpstr>'Пр 5 вед 2019'!Область_печати</vt:lpstr>
      <vt:lpstr>'Пр 6 прогр 2019'!Область_печати</vt:lpstr>
      <vt:lpstr>'Пр 7 разд подр'!Область_печати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Sveta</dc:creator>
  <cp:lastModifiedBy>Гаврилова</cp:lastModifiedBy>
  <cp:lastPrinted>2020-03-01T23:43:57Z</cp:lastPrinted>
  <dcterms:created xsi:type="dcterms:W3CDTF">2008-10-02T05:12:52Z</dcterms:created>
  <dcterms:modified xsi:type="dcterms:W3CDTF">2020-03-01T23:47:02Z</dcterms:modified>
</cp:coreProperties>
</file>